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pivotTables/pivotTable29.xml" ContentType="application/vnd.openxmlformats-officedocument.spreadsheetml.pivot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pivotTables/pivotTable18.xml" ContentType="application/vnd.openxmlformats-officedocument.spreadsheetml.pivotTable+xml"/>
  <Override PartName="/xl/pivotTables/pivotTable27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Tables/pivotTable16.xml" ContentType="application/vnd.openxmlformats-officedocument.spreadsheetml.pivotTable+xml"/>
  <Override PartName="/xl/pivotTables/pivotTable25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drawings/drawing1.xml" ContentType="application/vnd.openxmlformats-officedocument.drawing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20.xml" ContentType="application/vnd.openxmlformats-officedocument.spreadsheetml.pivot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charts/chart5.xml" ContentType="application/vnd.openxmlformats-officedocument.drawingml.chart+xml"/>
  <Override PartName="/xl/pivotTables/pivotTable19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charts/chart3.xml" ContentType="application/vnd.openxmlformats-officedocument.drawingml.chart+xml"/>
  <Override PartName="/xl/pivotTables/pivotTable28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Tables/pivotTable15.xml" ContentType="application/vnd.openxmlformats-officedocument.spreadsheetml.pivotTable+xml"/>
  <Override PartName="/xl/charts/chart1.xml" ContentType="application/vnd.openxmlformats-officedocument.drawingml.chart+xml"/>
  <Override PartName="/xl/pivotTables/pivotTable26.xml" ContentType="application/vnd.openxmlformats-officedocument.spreadsheetml.pivotTable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455" windowHeight="12465" tabRatio="715" activeTab="1"/>
  </bookViews>
  <sheets>
    <sheet name="Data" sheetId="1" r:id="rId1"/>
    <sheet name="Team Stats" sheetId="4" r:id="rId2"/>
    <sheet name="Vs Stats" sheetId="5" r:id="rId3"/>
    <sheet name="Annual Stats" sheetId="7" r:id="rId4"/>
    <sheet name="Match Scores" sheetId="9" r:id="rId5"/>
    <sheet name="All Play Performance" sheetId="10" r:id="rId6"/>
    <sheet name="Strength of Opponent" sheetId="20" r:id="rId7"/>
    <sheet name="Centuries" sheetId="11" r:id="rId8"/>
    <sheet name="Scoring Averages" sheetId="14" r:id="rId9"/>
    <sheet name="Weekly Ave Perf by Finish" sheetId="13" r:id="rId10"/>
    <sheet name="Score distribution" sheetId="15" r:id="rId11"/>
    <sheet name="In Season WL Records" sheetId="16" r:id="rId12"/>
    <sheet name="Cumulative Points Scored" sheetId="18" r:id="rId13"/>
    <sheet name="Season Position" sheetId="12" r:id="rId14"/>
    <sheet name="Winning Line-ups" sheetId="17" r:id="rId15"/>
    <sheet name="STDEVs" sheetId="21" r:id="rId16"/>
    <sheet name="STDEVs Trends" sheetId="22" r:id="rId17"/>
    <sheet name="Sheet1" sheetId="23" r:id="rId18"/>
  </sheets>
  <calcPr calcId="125725"/>
  <pivotCaches>
    <pivotCache cacheId="456" r:id="rId19"/>
    <pivotCache cacheId="459" r:id="rId20"/>
    <pivotCache cacheId="458" r:id="rId21"/>
  </pivotCaches>
</workbook>
</file>

<file path=xl/calcChain.xml><?xml version="1.0" encoding="utf-8"?>
<calcChain xmlns="http://schemas.openxmlformats.org/spreadsheetml/2006/main">
  <c r="U1473" i="1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216"/>
  <c r="C26" i="23"/>
  <c r="C27"/>
  <c r="B214" i="21"/>
  <c r="S216"/>
  <c r="W216"/>
  <c r="U216"/>
  <c r="O216"/>
  <c r="P216"/>
  <c r="Q216"/>
  <c r="R216"/>
  <c r="O217"/>
  <c r="P217"/>
  <c r="Q217"/>
  <c r="R217"/>
  <c r="O218"/>
  <c r="P218"/>
  <c r="Q218"/>
  <c r="R218"/>
  <c r="O219"/>
  <c r="P219"/>
  <c r="Q219"/>
  <c r="R219"/>
  <c r="O220"/>
  <c r="P220"/>
  <c r="Q220"/>
  <c r="R220"/>
  <c r="O221"/>
  <c r="P221"/>
  <c r="Q221"/>
  <c r="R221"/>
  <c r="O222"/>
  <c r="P222"/>
  <c r="Q222"/>
  <c r="R222"/>
  <c r="O223"/>
  <c r="P223"/>
  <c r="Q223"/>
  <c r="R223"/>
  <c r="O224"/>
  <c r="P224"/>
  <c r="Q224"/>
  <c r="R224"/>
  <c r="O225"/>
  <c r="P225"/>
  <c r="Q225"/>
  <c r="R225"/>
  <c r="O226"/>
  <c r="P226"/>
  <c r="Q226"/>
  <c r="R226"/>
  <c r="O227"/>
  <c r="P227"/>
  <c r="Q227"/>
  <c r="R227"/>
  <c r="O228"/>
  <c r="P228"/>
  <c r="Q228"/>
  <c r="R228"/>
  <c r="O229"/>
  <c r="P229"/>
  <c r="Q229"/>
  <c r="R229"/>
  <c r="O230"/>
  <c r="P230"/>
  <c r="Q230"/>
  <c r="R230"/>
  <c r="O231"/>
  <c r="P231"/>
  <c r="Q231"/>
  <c r="R231"/>
  <c r="R214"/>
  <c r="O214"/>
  <c r="P214"/>
  <c r="Q214"/>
  <c r="C71" i="17"/>
  <c r="AF29" i="15"/>
  <c r="AG29"/>
  <c r="AH29"/>
  <c r="AI29"/>
  <c r="AF30"/>
  <c r="AG30"/>
  <c r="AH30"/>
  <c r="AI30"/>
  <c r="AF31"/>
  <c r="AG31"/>
  <c r="AH31"/>
  <c r="AI31"/>
  <c r="AF32"/>
  <c r="AG32"/>
  <c r="AH32"/>
  <c r="AI32"/>
  <c r="AF33"/>
  <c r="AG33"/>
  <c r="AH33"/>
  <c r="AI33"/>
  <c r="AF34"/>
  <c r="AG34"/>
  <c r="AH34"/>
  <c r="AI34"/>
  <c r="AF35"/>
  <c r="AG35"/>
  <c r="AH35"/>
  <c r="AI35"/>
  <c r="AF36"/>
  <c r="AG36"/>
  <c r="AH36"/>
  <c r="AI36"/>
  <c r="AF37"/>
  <c r="AG37"/>
  <c r="AH37"/>
  <c r="AI37"/>
  <c r="AF38"/>
  <c r="AG38"/>
  <c r="AH38"/>
  <c r="AI38"/>
  <c r="AF39"/>
  <c r="AG39"/>
  <c r="AH39"/>
  <c r="AI39"/>
  <c r="AF40"/>
  <c r="AG40"/>
  <c r="AH40"/>
  <c r="AI40"/>
  <c r="AF41"/>
  <c r="AG41"/>
  <c r="AH41"/>
  <c r="AI41"/>
  <c r="AF42"/>
  <c r="AG42"/>
  <c r="AH42"/>
  <c r="AI42"/>
  <c r="AF43"/>
  <c r="AG43"/>
  <c r="AH43"/>
  <c r="AI43"/>
  <c r="AF44"/>
  <c r="AG44"/>
  <c r="AH44"/>
  <c r="AI44"/>
  <c r="AF45"/>
  <c r="AG45"/>
  <c r="AH45"/>
  <c r="AI45"/>
  <c r="AE30"/>
  <c r="AE31"/>
  <c r="AE32"/>
  <c r="AE33"/>
  <c r="AE34"/>
  <c r="AE35"/>
  <c r="AE36"/>
  <c r="AE37"/>
  <c r="AE38"/>
  <c r="AE39"/>
  <c r="AE40"/>
  <c r="AE41"/>
  <c r="AE42"/>
  <c r="AE43"/>
  <c r="AE44"/>
  <c r="AE45"/>
  <c r="AE29"/>
  <c r="S9"/>
  <c r="S10"/>
  <c r="S11"/>
  <c r="S12"/>
  <c r="S13"/>
  <c r="S14"/>
  <c r="S15"/>
  <c r="S16"/>
  <c r="S17"/>
  <c r="S18"/>
  <c r="S19"/>
  <c r="S20"/>
  <c r="S21"/>
  <c r="S22"/>
  <c r="S23"/>
  <c r="S24"/>
  <c r="S8"/>
  <c r="F1440" i="1"/>
  <c r="N214" i="21"/>
  <c r="N218" s="1"/>
  <c r="M214"/>
  <c r="M218" s="1"/>
  <c r="L214"/>
  <c r="L216" s="1"/>
  <c r="K214"/>
  <c r="K217" s="1"/>
  <c r="U6" i="14"/>
  <c r="U7"/>
  <c r="U8"/>
  <c r="U9"/>
  <c r="U10"/>
  <c r="U5"/>
  <c r="T20"/>
  <c r="T21"/>
  <c r="T22"/>
  <c r="T23"/>
  <c r="T24"/>
  <c r="T19"/>
  <c r="J214" i="21"/>
  <c r="J218" s="1"/>
  <c r="I214"/>
  <c r="I218" s="1"/>
  <c r="N26" i="14"/>
  <c r="N224" i="21" l="1"/>
  <c r="N228"/>
  <c r="N229"/>
  <c r="N220"/>
  <c r="N230"/>
  <c r="N222"/>
  <c r="N225"/>
  <c r="N217"/>
  <c r="N226"/>
  <c r="N221"/>
  <c r="N231"/>
  <c r="N227"/>
  <c r="N223"/>
  <c r="N219"/>
  <c r="N216"/>
  <c r="M231"/>
  <c r="M219"/>
  <c r="M223"/>
  <c r="M227"/>
  <c r="L231"/>
  <c r="L223"/>
  <c r="L225"/>
  <c r="L229"/>
  <c r="L221"/>
  <c r="L217"/>
  <c r="L227"/>
  <c r="L219"/>
  <c r="M228"/>
  <c r="M224"/>
  <c r="M220"/>
  <c r="M216"/>
  <c r="M229"/>
  <c r="M225"/>
  <c r="M221"/>
  <c r="M217"/>
  <c r="M230"/>
  <c r="M226"/>
  <c r="M222"/>
  <c r="L230"/>
  <c r="L228"/>
  <c r="L226"/>
  <c r="L224"/>
  <c r="L222"/>
  <c r="L220"/>
  <c r="L218"/>
  <c r="K230"/>
  <c r="K226"/>
  <c r="K222"/>
  <c r="K218"/>
  <c r="K231"/>
  <c r="K227"/>
  <c r="K223"/>
  <c r="K219"/>
  <c r="K228"/>
  <c r="K224"/>
  <c r="K220"/>
  <c r="K216"/>
  <c r="K229"/>
  <c r="K225"/>
  <c r="K221"/>
  <c r="J228"/>
  <c r="J219"/>
  <c r="J224"/>
  <c r="J227"/>
  <c r="J220"/>
  <c r="J231"/>
  <c r="J223"/>
  <c r="J216"/>
  <c r="J217"/>
  <c r="J229"/>
  <c r="J225"/>
  <c r="J221"/>
  <c r="J230"/>
  <c r="J226"/>
  <c r="J222"/>
  <c r="I231"/>
  <c r="I219"/>
  <c r="I228"/>
  <c r="I224"/>
  <c r="I220"/>
  <c r="I216"/>
  <c r="I223"/>
  <c r="I229"/>
  <c r="I225"/>
  <c r="I221"/>
  <c r="I217"/>
  <c r="I227"/>
  <c r="I230"/>
  <c r="I226"/>
  <c r="I222"/>
  <c r="D4" i="2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3"/>
  <c r="X231" i="21"/>
  <c r="W231"/>
  <c r="W230"/>
  <c r="X230" s="1"/>
  <c r="W229"/>
  <c r="X229" s="1"/>
  <c r="W228"/>
  <c r="X228" s="1"/>
  <c r="X227"/>
  <c r="W227"/>
  <c r="W226"/>
  <c r="X226" s="1"/>
  <c r="W225"/>
  <c r="X225" s="1"/>
  <c r="W224"/>
  <c r="X224" s="1"/>
  <c r="W223"/>
  <c r="X223" s="1"/>
  <c r="W222"/>
  <c r="X222" s="1"/>
  <c r="W221"/>
  <c r="X221" s="1"/>
  <c r="W220"/>
  <c r="X220" s="1"/>
  <c r="W219"/>
  <c r="X219" s="1"/>
  <c r="W218"/>
  <c r="X218" s="1"/>
  <c r="W217"/>
  <c r="X217" s="1"/>
  <c r="X216"/>
  <c r="H214"/>
  <c r="H216" s="1"/>
  <c r="G214"/>
  <c r="G216" s="1"/>
  <c r="F214"/>
  <c r="F216" s="1"/>
  <c r="E214"/>
  <c r="D214"/>
  <c r="D216" s="1"/>
  <c r="C214"/>
  <c r="C219" s="1"/>
  <c r="B220"/>
  <c r="R174"/>
  <c r="R176" s="1"/>
  <c r="Q174"/>
  <c r="Q176" s="1"/>
  <c r="P174"/>
  <c r="P176" s="1"/>
  <c r="O174"/>
  <c r="O176" s="1"/>
  <c r="N174"/>
  <c r="N176" s="1"/>
  <c r="M174"/>
  <c r="M176" s="1"/>
  <c r="L174"/>
  <c r="L176" s="1"/>
  <c r="K174"/>
  <c r="K176" s="1"/>
  <c r="J174"/>
  <c r="J176" s="1"/>
  <c r="I174"/>
  <c r="I176" s="1"/>
  <c r="H174"/>
  <c r="H176" s="1"/>
  <c r="G174"/>
  <c r="G176" s="1"/>
  <c r="F174"/>
  <c r="F176" s="1"/>
  <c r="E174"/>
  <c r="E176" s="1"/>
  <c r="D174"/>
  <c r="D176" s="1"/>
  <c r="C174"/>
  <c r="C176" s="1"/>
  <c r="B174"/>
  <c r="B180" s="1"/>
  <c r="R134"/>
  <c r="R136" s="1"/>
  <c r="Q134"/>
  <c r="Q136" s="1"/>
  <c r="P134"/>
  <c r="P136" s="1"/>
  <c r="O134"/>
  <c r="O136" s="1"/>
  <c r="N134"/>
  <c r="N136" s="1"/>
  <c r="M134"/>
  <c r="M136" s="1"/>
  <c r="L134"/>
  <c r="L136" s="1"/>
  <c r="K134"/>
  <c r="K136" s="1"/>
  <c r="J134"/>
  <c r="J136" s="1"/>
  <c r="I134"/>
  <c r="I136" s="1"/>
  <c r="H134"/>
  <c r="H136" s="1"/>
  <c r="G134"/>
  <c r="G136" s="1"/>
  <c r="F134"/>
  <c r="F136" s="1"/>
  <c r="E134"/>
  <c r="E136" s="1"/>
  <c r="D134"/>
  <c r="D136" s="1"/>
  <c r="C134"/>
  <c r="C136" s="1"/>
  <c r="B134"/>
  <c r="B138" s="1"/>
  <c r="B94"/>
  <c r="B109" s="1"/>
  <c r="R94"/>
  <c r="R96" s="1"/>
  <c r="Q94"/>
  <c r="P94"/>
  <c r="P96" s="1"/>
  <c r="O94"/>
  <c r="O96" s="1"/>
  <c r="N94"/>
  <c r="N96" s="1"/>
  <c r="M94"/>
  <c r="L94"/>
  <c r="L96" s="1"/>
  <c r="K94"/>
  <c r="K96" s="1"/>
  <c r="J94"/>
  <c r="J96" s="1"/>
  <c r="I94"/>
  <c r="H94"/>
  <c r="H96" s="1"/>
  <c r="G94"/>
  <c r="G96" s="1"/>
  <c r="F94"/>
  <c r="F96" s="1"/>
  <c r="E94"/>
  <c r="D94"/>
  <c r="D96" s="1"/>
  <c r="C94"/>
  <c r="C96" s="1"/>
  <c r="C54"/>
  <c r="C70" s="1"/>
  <c r="D54"/>
  <c r="D71" s="1"/>
  <c r="E54"/>
  <c r="F54"/>
  <c r="G54"/>
  <c r="G68" s="1"/>
  <c r="H54"/>
  <c r="H69" s="1"/>
  <c r="I54"/>
  <c r="J54"/>
  <c r="K54"/>
  <c r="K68" s="1"/>
  <c r="L54"/>
  <c r="L69" s="1"/>
  <c r="M54"/>
  <c r="N54"/>
  <c r="O54"/>
  <c r="O69" s="1"/>
  <c r="P54"/>
  <c r="P69" s="1"/>
  <c r="Q54"/>
  <c r="R54"/>
  <c r="B54"/>
  <c r="B60" s="1"/>
  <c r="O18"/>
  <c r="O25" s="1"/>
  <c r="C18"/>
  <c r="C20" s="1"/>
  <c r="D18"/>
  <c r="D21" s="1"/>
  <c r="E18"/>
  <c r="E22" s="1"/>
  <c r="F18"/>
  <c r="F25" s="1"/>
  <c r="G18"/>
  <c r="G20" s="1"/>
  <c r="H18"/>
  <c r="H21" s="1"/>
  <c r="I18"/>
  <c r="I22" s="1"/>
  <c r="J18"/>
  <c r="J25" s="1"/>
  <c r="K18"/>
  <c r="K20" s="1"/>
  <c r="L18"/>
  <c r="L21" s="1"/>
  <c r="M18"/>
  <c r="M22" s="1"/>
  <c r="N18"/>
  <c r="N25" s="1"/>
  <c r="P18"/>
  <c r="P20" s="1"/>
  <c r="Q18"/>
  <c r="Q21" s="1"/>
  <c r="R18"/>
  <c r="R24" s="1"/>
  <c r="B18"/>
  <c r="B23" s="1"/>
  <c r="V6" i="18"/>
  <c r="V7" s="1"/>
  <c r="V12"/>
  <c r="V13" s="1"/>
  <c r="V17"/>
  <c r="U17" s="1"/>
  <c r="V20"/>
  <c r="V21" s="1"/>
  <c r="V26"/>
  <c r="V27" s="1"/>
  <c r="V30"/>
  <c r="V31" s="1"/>
  <c r="V36"/>
  <c r="U36" s="1"/>
  <c r="V37"/>
  <c r="V43"/>
  <c r="U43" s="1"/>
  <c r="V48"/>
  <c r="V49" s="1"/>
  <c r="V53"/>
  <c r="U53" s="1"/>
  <c r="V56"/>
  <c r="V57" s="1"/>
  <c r="V61"/>
  <c r="U61" s="1"/>
  <c r="V66"/>
  <c r="V67" s="1"/>
  <c r="V71"/>
  <c r="U71" s="1"/>
  <c r="V77"/>
  <c r="U77" s="1"/>
  <c r="V78"/>
  <c r="V79" s="1"/>
  <c r="V83"/>
  <c r="U83" s="1"/>
  <c r="V85"/>
  <c r="U85" s="1"/>
  <c r="V87"/>
  <c r="U87" s="1"/>
  <c r="V89"/>
  <c r="U89" s="1"/>
  <c r="V92"/>
  <c r="V93" s="1"/>
  <c r="U93" s="1"/>
  <c r="V94"/>
  <c r="U94" s="1"/>
  <c r="V3"/>
  <c r="V4" s="1"/>
  <c r="W4"/>
  <c r="X4" s="1"/>
  <c r="Y4" s="1"/>
  <c r="Z4" s="1"/>
  <c r="AA4" s="1"/>
  <c r="AB4" s="1"/>
  <c r="AC4" s="1"/>
  <c r="AD4" s="1"/>
  <c r="AE4" s="1"/>
  <c r="AF4" s="1"/>
  <c r="AG4" s="1"/>
  <c r="AH4" s="1"/>
  <c r="AI4" s="1"/>
  <c r="AJ4" s="1"/>
  <c r="AK4" s="1"/>
  <c r="AL4" s="1"/>
  <c r="W5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W6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W7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W8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W9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W10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W1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W12"/>
  <c r="X12" s="1"/>
  <c r="Y12" s="1"/>
  <c r="Z12" s="1"/>
  <c r="AA12" s="1"/>
  <c r="AB12" s="1"/>
  <c r="AC12" s="1"/>
  <c r="AD12" s="1"/>
  <c r="AE12" s="1"/>
  <c r="AF12" s="1"/>
  <c r="AG12" s="1"/>
  <c r="AH12" s="1"/>
  <c r="AI12" s="1"/>
  <c r="AJ12" s="1"/>
  <c r="AK12" s="1"/>
  <c r="AL12" s="1"/>
  <c r="W13"/>
  <c r="X13" s="1"/>
  <c r="Y13" s="1"/>
  <c r="Z13" s="1"/>
  <c r="AA13" s="1"/>
  <c r="AB13" s="1"/>
  <c r="AC13" s="1"/>
  <c r="AD13" s="1"/>
  <c r="AE13" s="1"/>
  <c r="AF13" s="1"/>
  <c r="AG13" s="1"/>
  <c r="AH13" s="1"/>
  <c r="AI13" s="1"/>
  <c r="AJ13" s="1"/>
  <c r="AK13" s="1"/>
  <c r="AL13" s="1"/>
  <c r="W14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W15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W16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W17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W18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W19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W20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W2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W22"/>
  <c r="X22" s="1"/>
  <c r="Y22" s="1"/>
  <c r="Z22" s="1"/>
  <c r="AA22" s="1"/>
  <c r="AB22" s="1"/>
  <c r="AC22" s="1"/>
  <c r="AD22" s="1"/>
  <c r="AE22" s="1"/>
  <c r="AF22" s="1"/>
  <c r="AG22" s="1"/>
  <c r="AH22" s="1"/>
  <c r="AI22" s="1"/>
  <c r="AJ22" s="1"/>
  <c r="AK22" s="1"/>
  <c r="AL22" s="1"/>
  <c r="W23"/>
  <c r="X23" s="1"/>
  <c r="Y23" s="1"/>
  <c r="Z23" s="1"/>
  <c r="AA23" s="1"/>
  <c r="AB23" s="1"/>
  <c r="AC23" s="1"/>
  <c r="AD23" s="1"/>
  <c r="AE23" s="1"/>
  <c r="AF23" s="1"/>
  <c r="AG23" s="1"/>
  <c r="AH23" s="1"/>
  <c r="AI23" s="1"/>
  <c r="AJ23" s="1"/>
  <c r="AK23" s="1"/>
  <c r="AL23" s="1"/>
  <c r="W24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W25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W26"/>
  <c r="X26" s="1"/>
  <c r="Y26" s="1"/>
  <c r="Z26" s="1"/>
  <c r="AA26" s="1"/>
  <c r="AB26" s="1"/>
  <c r="AC26" s="1"/>
  <c r="AD26" s="1"/>
  <c r="AE26" s="1"/>
  <c r="AF26" s="1"/>
  <c r="AG26" s="1"/>
  <c r="AH26" s="1"/>
  <c r="AI26" s="1"/>
  <c r="AJ26" s="1"/>
  <c r="AK26" s="1"/>
  <c r="AL26" s="1"/>
  <c r="W27"/>
  <c r="X27" s="1"/>
  <c r="Y27" s="1"/>
  <c r="Z27" s="1"/>
  <c r="AA27" s="1"/>
  <c r="AB27" s="1"/>
  <c r="AC27" s="1"/>
  <c r="AD27" s="1"/>
  <c r="AE27" s="1"/>
  <c r="AF27" s="1"/>
  <c r="AG27" s="1"/>
  <c r="AH27" s="1"/>
  <c r="AI27" s="1"/>
  <c r="AJ27" s="1"/>
  <c r="AK27" s="1"/>
  <c r="AL27" s="1"/>
  <c r="W28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W29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W30"/>
  <c r="X30" s="1"/>
  <c r="Y30" s="1"/>
  <c r="Z30" s="1"/>
  <c r="AA30" s="1"/>
  <c r="AB30" s="1"/>
  <c r="AC30" s="1"/>
  <c r="AD30" s="1"/>
  <c r="AE30" s="1"/>
  <c r="AF30" s="1"/>
  <c r="AG30" s="1"/>
  <c r="AH30" s="1"/>
  <c r="AI30" s="1"/>
  <c r="AJ30" s="1"/>
  <c r="AK30" s="1"/>
  <c r="AL30" s="1"/>
  <c r="W31"/>
  <c r="X31" s="1"/>
  <c r="Y31" s="1"/>
  <c r="Z31" s="1"/>
  <c r="AA31" s="1"/>
  <c r="AB31" s="1"/>
  <c r="AC31" s="1"/>
  <c r="AD31" s="1"/>
  <c r="AE31" s="1"/>
  <c r="AF31" s="1"/>
  <c r="AG31" s="1"/>
  <c r="AH31" s="1"/>
  <c r="AI31" s="1"/>
  <c r="AJ31" s="1"/>
  <c r="AK31" s="1"/>
  <c r="AL31" s="1"/>
  <c r="W32"/>
  <c r="X32" s="1"/>
  <c r="Y32" s="1"/>
  <c r="Z32" s="1"/>
  <c r="AA32" s="1"/>
  <c r="AB32" s="1"/>
  <c r="AC32" s="1"/>
  <c r="AD32" s="1"/>
  <c r="AE32" s="1"/>
  <c r="AF32" s="1"/>
  <c r="AG32" s="1"/>
  <c r="AH32" s="1"/>
  <c r="AI32" s="1"/>
  <c r="AJ32" s="1"/>
  <c r="AK32" s="1"/>
  <c r="AL32" s="1"/>
  <c r="W33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W34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AK34" s="1"/>
  <c r="AL34" s="1"/>
  <c r="W35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W36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AK36" s="1"/>
  <c r="AL36" s="1"/>
  <c r="W37"/>
  <c r="X37" s="1"/>
  <c r="Y37" s="1"/>
  <c r="Z37" s="1"/>
  <c r="AA37" s="1"/>
  <c r="AB37" s="1"/>
  <c r="AC37" s="1"/>
  <c r="AD37" s="1"/>
  <c r="AE37" s="1"/>
  <c r="AF37" s="1"/>
  <c r="AG37" s="1"/>
  <c r="AH37" s="1"/>
  <c r="AI37" s="1"/>
  <c r="AJ37" s="1"/>
  <c r="AK37" s="1"/>
  <c r="AL37" s="1"/>
  <c r="W38"/>
  <c r="X38" s="1"/>
  <c r="Y38" s="1"/>
  <c r="Z38" s="1"/>
  <c r="AA38" s="1"/>
  <c r="AB38" s="1"/>
  <c r="AC38" s="1"/>
  <c r="AD38" s="1"/>
  <c r="AE38" s="1"/>
  <c r="AF38" s="1"/>
  <c r="AG38" s="1"/>
  <c r="AH38" s="1"/>
  <c r="AI38" s="1"/>
  <c r="AJ38" s="1"/>
  <c r="AK38" s="1"/>
  <c r="AL38" s="1"/>
  <c r="W39"/>
  <c r="X39" s="1"/>
  <c r="Y39" s="1"/>
  <c r="Z39" s="1"/>
  <c r="AA39" s="1"/>
  <c r="AB39" s="1"/>
  <c r="AC39" s="1"/>
  <c r="AD39" s="1"/>
  <c r="AE39" s="1"/>
  <c r="AF39" s="1"/>
  <c r="AG39" s="1"/>
  <c r="AH39" s="1"/>
  <c r="AI39" s="1"/>
  <c r="AJ39" s="1"/>
  <c r="AK39" s="1"/>
  <c r="AL39" s="1"/>
  <c r="W40"/>
  <c r="X40" s="1"/>
  <c r="Y40" s="1"/>
  <c r="Z40" s="1"/>
  <c r="AA40" s="1"/>
  <c r="AB40" s="1"/>
  <c r="AC40" s="1"/>
  <c r="AD40" s="1"/>
  <c r="AE40" s="1"/>
  <c r="AF40" s="1"/>
  <c r="AG40" s="1"/>
  <c r="AH40" s="1"/>
  <c r="AI40" s="1"/>
  <c r="AJ40" s="1"/>
  <c r="AK40" s="1"/>
  <c r="AL40" s="1"/>
  <c r="W4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AK41" s="1"/>
  <c r="AL41" s="1"/>
  <c r="W42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AK42" s="1"/>
  <c r="AL42" s="1"/>
  <c r="W43"/>
  <c r="X43" s="1"/>
  <c r="Y43" s="1"/>
  <c r="Z43" s="1"/>
  <c r="AA43" s="1"/>
  <c r="AB43" s="1"/>
  <c r="AC43" s="1"/>
  <c r="AD43" s="1"/>
  <c r="AE43" s="1"/>
  <c r="AF43" s="1"/>
  <c r="AG43" s="1"/>
  <c r="AH43" s="1"/>
  <c r="AI43" s="1"/>
  <c r="AJ43" s="1"/>
  <c r="AK43" s="1"/>
  <c r="AL43" s="1"/>
  <c r="W44"/>
  <c r="X44" s="1"/>
  <c r="Y44" s="1"/>
  <c r="Z44" s="1"/>
  <c r="AA44" s="1"/>
  <c r="AB44" s="1"/>
  <c r="AC44" s="1"/>
  <c r="AD44" s="1"/>
  <c r="AE44" s="1"/>
  <c r="AF44" s="1"/>
  <c r="AG44" s="1"/>
  <c r="AH44" s="1"/>
  <c r="AI44" s="1"/>
  <c r="AJ44" s="1"/>
  <c r="AK44" s="1"/>
  <c r="AL44" s="1"/>
  <c r="W45"/>
  <c r="X45" s="1"/>
  <c r="Y45" s="1"/>
  <c r="Z45" s="1"/>
  <c r="AA45" s="1"/>
  <c r="AB45" s="1"/>
  <c r="AC45" s="1"/>
  <c r="AD45" s="1"/>
  <c r="AE45" s="1"/>
  <c r="AF45" s="1"/>
  <c r="AG45" s="1"/>
  <c r="AH45" s="1"/>
  <c r="AI45" s="1"/>
  <c r="AJ45" s="1"/>
  <c r="AK45" s="1"/>
  <c r="AL45" s="1"/>
  <c r="W46"/>
  <c r="X46" s="1"/>
  <c r="Y46" s="1"/>
  <c r="Z46" s="1"/>
  <c r="AA46" s="1"/>
  <c r="AB46" s="1"/>
  <c r="AC46" s="1"/>
  <c r="AD46" s="1"/>
  <c r="AE46" s="1"/>
  <c r="AF46" s="1"/>
  <c r="AG46" s="1"/>
  <c r="AH46" s="1"/>
  <c r="AI46" s="1"/>
  <c r="AJ46" s="1"/>
  <c r="AK46" s="1"/>
  <c r="AL46" s="1"/>
  <c r="W47"/>
  <c r="X47" s="1"/>
  <c r="Y47" s="1"/>
  <c r="Z47" s="1"/>
  <c r="AA47" s="1"/>
  <c r="AB47" s="1"/>
  <c r="AC47" s="1"/>
  <c r="AD47" s="1"/>
  <c r="AE47" s="1"/>
  <c r="AF47" s="1"/>
  <c r="AG47" s="1"/>
  <c r="AH47" s="1"/>
  <c r="AI47" s="1"/>
  <c r="AJ47" s="1"/>
  <c r="AK47" s="1"/>
  <c r="AL47" s="1"/>
  <c r="W48"/>
  <c r="X48" s="1"/>
  <c r="Y48" s="1"/>
  <c r="Z48" s="1"/>
  <c r="AA48" s="1"/>
  <c r="AB48" s="1"/>
  <c r="AC48" s="1"/>
  <c r="AD48" s="1"/>
  <c r="AE48" s="1"/>
  <c r="AF48" s="1"/>
  <c r="AG48" s="1"/>
  <c r="AH48" s="1"/>
  <c r="AI48" s="1"/>
  <c r="AJ48" s="1"/>
  <c r="AK48" s="1"/>
  <c r="AL48" s="1"/>
  <c r="W49"/>
  <c r="X49" s="1"/>
  <c r="Y49" s="1"/>
  <c r="Z49" s="1"/>
  <c r="AA49" s="1"/>
  <c r="AB49" s="1"/>
  <c r="AC49" s="1"/>
  <c r="AD49" s="1"/>
  <c r="AE49" s="1"/>
  <c r="AF49" s="1"/>
  <c r="AG49" s="1"/>
  <c r="AH49" s="1"/>
  <c r="AI49" s="1"/>
  <c r="AJ49" s="1"/>
  <c r="AK49" s="1"/>
  <c r="AL49" s="1"/>
  <c r="W50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K50" s="1"/>
  <c r="AL50" s="1"/>
  <c r="W5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W52"/>
  <c r="X52" s="1"/>
  <c r="Y52" s="1"/>
  <c r="Z52" s="1"/>
  <c r="AA52" s="1"/>
  <c r="AB52" s="1"/>
  <c r="AC52" s="1"/>
  <c r="AD52" s="1"/>
  <c r="AE52" s="1"/>
  <c r="AF52" s="1"/>
  <c r="AG52" s="1"/>
  <c r="AH52" s="1"/>
  <c r="AI52" s="1"/>
  <c r="AJ52" s="1"/>
  <c r="AK52" s="1"/>
  <c r="AL52" s="1"/>
  <c r="W53"/>
  <c r="X53" s="1"/>
  <c r="Y53" s="1"/>
  <c r="Z53" s="1"/>
  <c r="AA53" s="1"/>
  <c r="AB53" s="1"/>
  <c r="AC53" s="1"/>
  <c r="AD53" s="1"/>
  <c r="AE53" s="1"/>
  <c r="AF53" s="1"/>
  <c r="AG53" s="1"/>
  <c r="AH53" s="1"/>
  <c r="AI53" s="1"/>
  <c r="AJ53" s="1"/>
  <c r="AK53" s="1"/>
  <c r="AL53" s="1"/>
  <c r="W54"/>
  <c r="X54" s="1"/>
  <c r="Y54" s="1"/>
  <c r="Z54" s="1"/>
  <c r="AA54" s="1"/>
  <c r="AB54" s="1"/>
  <c r="AC54" s="1"/>
  <c r="AD54" s="1"/>
  <c r="AE54" s="1"/>
  <c r="AF54" s="1"/>
  <c r="AG54" s="1"/>
  <c r="AH54" s="1"/>
  <c r="AI54" s="1"/>
  <c r="AJ54" s="1"/>
  <c r="AK54" s="1"/>
  <c r="AL54" s="1"/>
  <c r="W55"/>
  <c r="X55" s="1"/>
  <c r="Y55" s="1"/>
  <c r="Z55" s="1"/>
  <c r="AA55" s="1"/>
  <c r="AB55" s="1"/>
  <c r="AC55" s="1"/>
  <c r="AD55" s="1"/>
  <c r="AE55" s="1"/>
  <c r="AF55" s="1"/>
  <c r="AG55" s="1"/>
  <c r="AH55" s="1"/>
  <c r="AI55" s="1"/>
  <c r="AJ55" s="1"/>
  <c r="AK55" s="1"/>
  <c r="AL55" s="1"/>
  <c r="W56"/>
  <c r="X56" s="1"/>
  <c r="Y56" s="1"/>
  <c r="Z56" s="1"/>
  <c r="AA56" s="1"/>
  <c r="AB56" s="1"/>
  <c r="AC56" s="1"/>
  <c r="AD56" s="1"/>
  <c r="AE56" s="1"/>
  <c r="AF56" s="1"/>
  <c r="AG56" s="1"/>
  <c r="AH56" s="1"/>
  <c r="AI56" s="1"/>
  <c r="AJ56" s="1"/>
  <c r="AK56" s="1"/>
  <c r="AL56" s="1"/>
  <c r="W57"/>
  <c r="X57" s="1"/>
  <c r="Y57" s="1"/>
  <c r="Z57" s="1"/>
  <c r="AA57" s="1"/>
  <c r="AB57" s="1"/>
  <c r="AC57" s="1"/>
  <c r="AD57" s="1"/>
  <c r="AE57" s="1"/>
  <c r="AF57" s="1"/>
  <c r="AG57" s="1"/>
  <c r="AH57" s="1"/>
  <c r="AI57" s="1"/>
  <c r="AJ57" s="1"/>
  <c r="AK57" s="1"/>
  <c r="AL57" s="1"/>
  <c r="W58"/>
  <c r="X58" s="1"/>
  <c r="Y58" s="1"/>
  <c r="Z58" s="1"/>
  <c r="AA58" s="1"/>
  <c r="AB58" s="1"/>
  <c r="AC58" s="1"/>
  <c r="AD58" s="1"/>
  <c r="AE58" s="1"/>
  <c r="AF58" s="1"/>
  <c r="AG58" s="1"/>
  <c r="AH58" s="1"/>
  <c r="AI58" s="1"/>
  <c r="AJ58" s="1"/>
  <c r="AK58" s="1"/>
  <c r="AL58" s="1"/>
  <c r="W59"/>
  <c r="X59" s="1"/>
  <c r="Y59" s="1"/>
  <c r="Z59" s="1"/>
  <c r="AA59" s="1"/>
  <c r="AB59" s="1"/>
  <c r="AC59" s="1"/>
  <c r="AD59" s="1"/>
  <c r="AE59" s="1"/>
  <c r="AF59" s="1"/>
  <c r="AG59" s="1"/>
  <c r="AH59" s="1"/>
  <c r="AI59" s="1"/>
  <c r="AJ59" s="1"/>
  <c r="AK59" s="1"/>
  <c r="AL59" s="1"/>
  <c r="W60"/>
  <c r="X60" s="1"/>
  <c r="Y60" s="1"/>
  <c r="Z60" s="1"/>
  <c r="AA60" s="1"/>
  <c r="AB60" s="1"/>
  <c r="AC60" s="1"/>
  <c r="AD60" s="1"/>
  <c r="AE60" s="1"/>
  <c r="AF60" s="1"/>
  <c r="AG60" s="1"/>
  <c r="AH60" s="1"/>
  <c r="AI60" s="1"/>
  <c r="AJ60" s="1"/>
  <c r="AK60" s="1"/>
  <c r="AL60" s="1"/>
  <c r="W61"/>
  <c r="X61" s="1"/>
  <c r="Y61" s="1"/>
  <c r="Z61" s="1"/>
  <c r="AA61" s="1"/>
  <c r="AB61" s="1"/>
  <c r="AC61" s="1"/>
  <c r="AD61" s="1"/>
  <c r="AE61" s="1"/>
  <c r="AF61" s="1"/>
  <c r="AG61" s="1"/>
  <c r="AH61" s="1"/>
  <c r="AI61" s="1"/>
  <c r="AJ61" s="1"/>
  <c r="AK61" s="1"/>
  <c r="AL61" s="1"/>
  <c r="W62"/>
  <c r="X62" s="1"/>
  <c r="Y62" s="1"/>
  <c r="Z62" s="1"/>
  <c r="AA62" s="1"/>
  <c r="AB62" s="1"/>
  <c r="AC62" s="1"/>
  <c r="AD62" s="1"/>
  <c r="AE62" s="1"/>
  <c r="AF62" s="1"/>
  <c r="AG62" s="1"/>
  <c r="AH62" s="1"/>
  <c r="AI62" s="1"/>
  <c r="AJ62" s="1"/>
  <c r="AK62" s="1"/>
  <c r="AL62" s="1"/>
  <c r="W63"/>
  <c r="X63" s="1"/>
  <c r="Y63" s="1"/>
  <c r="Z63" s="1"/>
  <c r="AA63" s="1"/>
  <c r="AB63" s="1"/>
  <c r="AC63" s="1"/>
  <c r="AD63" s="1"/>
  <c r="AE63" s="1"/>
  <c r="AF63" s="1"/>
  <c r="AG63" s="1"/>
  <c r="AH63" s="1"/>
  <c r="AI63" s="1"/>
  <c r="AJ63" s="1"/>
  <c r="AK63" s="1"/>
  <c r="AL63" s="1"/>
  <c r="W64"/>
  <c r="X64" s="1"/>
  <c r="Y64" s="1"/>
  <c r="Z64" s="1"/>
  <c r="AA64" s="1"/>
  <c r="AB64" s="1"/>
  <c r="AC64" s="1"/>
  <c r="AD64" s="1"/>
  <c r="AE64" s="1"/>
  <c r="AF64" s="1"/>
  <c r="AG64" s="1"/>
  <c r="AH64" s="1"/>
  <c r="AI64" s="1"/>
  <c r="AJ64" s="1"/>
  <c r="AK64" s="1"/>
  <c r="AL64" s="1"/>
  <c r="W65"/>
  <c r="X65" s="1"/>
  <c r="Y65" s="1"/>
  <c r="Z65" s="1"/>
  <c r="AA65" s="1"/>
  <c r="AB65" s="1"/>
  <c r="AC65" s="1"/>
  <c r="AD65" s="1"/>
  <c r="AE65" s="1"/>
  <c r="AF65" s="1"/>
  <c r="AG65" s="1"/>
  <c r="AH65" s="1"/>
  <c r="AI65" s="1"/>
  <c r="AJ65" s="1"/>
  <c r="AK65" s="1"/>
  <c r="AL65" s="1"/>
  <c r="W66"/>
  <c r="X66" s="1"/>
  <c r="Y66" s="1"/>
  <c r="Z66" s="1"/>
  <c r="AA66" s="1"/>
  <c r="AB66" s="1"/>
  <c r="AC66" s="1"/>
  <c r="AD66" s="1"/>
  <c r="AE66" s="1"/>
  <c r="AF66" s="1"/>
  <c r="AG66" s="1"/>
  <c r="AH66" s="1"/>
  <c r="AI66" s="1"/>
  <c r="AJ66" s="1"/>
  <c r="AK66" s="1"/>
  <c r="AL66" s="1"/>
  <c r="W67"/>
  <c r="X67" s="1"/>
  <c r="Y67" s="1"/>
  <c r="Z67" s="1"/>
  <c r="AA67" s="1"/>
  <c r="AB67" s="1"/>
  <c r="AC67" s="1"/>
  <c r="AD67" s="1"/>
  <c r="AE67" s="1"/>
  <c r="AF67" s="1"/>
  <c r="AG67" s="1"/>
  <c r="AH67" s="1"/>
  <c r="AI67" s="1"/>
  <c r="AJ67" s="1"/>
  <c r="AK67" s="1"/>
  <c r="AL67" s="1"/>
  <c r="W68"/>
  <c r="X68" s="1"/>
  <c r="Y68" s="1"/>
  <c r="Z68" s="1"/>
  <c r="AA68" s="1"/>
  <c r="AB68" s="1"/>
  <c r="AC68" s="1"/>
  <c r="AD68" s="1"/>
  <c r="AE68" s="1"/>
  <c r="AF68" s="1"/>
  <c r="AG68" s="1"/>
  <c r="AH68" s="1"/>
  <c r="AI68" s="1"/>
  <c r="AJ68" s="1"/>
  <c r="AK68" s="1"/>
  <c r="AL68" s="1"/>
  <c r="W69"/>
  <c r="X69" s="1"/>
  <c r="Y69" s="1"/>
  <c r="Z69" s="1"/>
  <c r="AA69" s="1"/>
  <c r="AB69" s="1"/>
  <c r="AC69" s="1"/>
  <c r="AD69" s="1"/>
  <c r="AE69" s="1"/>
  <c r="AF69" s="1"/>
  <c r="AG69" s="1"/>
  <c r="AH69" s="1"/>
  <c r="AI69" s="1"/>
  <c r="AJ69" s="1"/>
  <c r="AK69" s="1"/>
  <c r="AL69" s="1"/>
  <c r="W70"/>
  <c r="X70" s="1"/>
  <c r="Y70" s="1"/>
  <c r="Z70" s="1"/>
  <c r="AA70" s="1"/>
  <c r="AB70" s="1"/>
  <c r="AC70" s="1"/>
  <c r="AD70" s="1"/>
  <c r="AE70" s="1"/>
  <c r="AF70" s="1"/>
  <c r="AG70" s="1"/>
  <c r="AH70" s="1"/>
  <c r="AI70" s="1"/>
  <c r="AJ70" s="1"/>
  <c r="AK70" s="1"/>
  <c r="AL70" s="1"/>
  <c r="W71"/>
  <c r="X71" s="1"/>
  <c r="Y71" s="1"/>
  <c r="Z71" s="1"/>
  <c r="AA71" s="1"/>
  <c r="AB71" s="1"/>
  <c r="AC71" s="1"/>
  <c r="AD71" s="1"/>
  <c r="AE71" s="1"/>
  <c r="AF71" s="1"/>
  <c r="AG71" s="1"/>
  <c r="AH71" s="1"/>
  <c r="AI71" s="1"/>
  <c r="AJ71" s="1"/>
  <c r="AK71" s="1"/>
  <c r="AL71" s="1"/>
  <c r="W72"/>
  <c r="X72" s="1"/>
  <c r="Y72" s="1"/>
  <c r="Z72" s="1"/>
  <c r="AA72" s="1"/>
  <c r="AB72" s="1"/>
  <c r="AC72" s="1"/>
  <c r="AD72" s="1"/>
  <c r="AE72" s="1"/>
  <c r="AF72" s="1"/>
  <c r="AG72" s="1"/>
  <c r="AH72" s="1"/>
  <c r="AI72" s="1"/>
  <c r="AJ72" s="1"/>
  <c r="AK72" s="1"/>
  <c r="AL72" s="1"/>
  <c r="W73"/>
  <c r="X73" s="1"/>
  <c r="Y73" s="1"/>
  <c r="Z73" s="1"/>
  <c r="AA73" s="1"/>
  <c r="AB73" s="1"/>
  <c r="AC73" s="1"/>
  <c r="AD73" s="1"/>
  <c r="AE73" s="1"/>
  <c r="AF73" s="1"/>
  <c r="AG73" s="1"/>
  <c r="AH73" s="1"/>
  <c r="AI73" s="1"/>
  <c r="AJ73" s="1"/>
  <c r="AK73" s="1"/>
  <c r="AL73" s="1"/>
  <c r="W74"/>
  <c r="X74" s="1"/>
  <c r="Y74" s="1"/>
  <c r="Z74" s="1"/>
  <c r="AA74" s="1"/>
  <c r="AB74" s="1"/>
  <c r="AC74" s="1"/>
  <c r="AD74" s="1"/>
  <c r="AE74" s="1"/>
  <c r="AF74" s="1"/>
  <c r="AG74" s="1"/>
  <c r="AH74" s="1"/>
  <c r="AI74" s="1"/>
  <c r="AJ74" s="1"/>
  <c r="AK74" s="1"/>
  <c r="AL74" s="1"/>
  <c r="W75"/>
  <c r="X75" s="1"/>
  <c r="Y75" s="1"/>
  <c r="Z75" s="1"/>
  <c r="AA75" s="1"/>
  <c r="AB75" s="1"/>
  <c r="AC75" s="1"/>
  <c r="AD75" s="1"/>
  <c r="AE75" s="1"/>
  <c r="AF75" s="1"/>
  <c r="AG75" s="1"/>
  <c r="AH75" s="1"/>
  <c r="AI75" s="1"/>
  <c r="AJ75" s="1"/>
  <c r="AK75" s="1"/>
  <c r="AL75" s="1"/>
  <c r="W76"/>
  <c r="X76" s="1"/>
  <c r="Y76" s="1"/>
  <c r="Z76" s="1"/>
  <c r="AA76" s="1"/>
  <c r="AB76" s="1"/>
  <c r="AC76" s="1"/>
  <c r="AD76" s="1"/>
  <c r="AE76" s="1"/>
  <c r="AF76" s="1"/>
  <c r="AG76" s="1"/>
  <c r="AH76" s="1"/>
  <c r="AI76" s="1"/>
  <c r="AJ76" s="1"/>
  <c r="AK76" s="1"/>
  <c r="AL76" s="1"/>
  <c r="W77"/>
  <c r="X77" s="1"/>
  <c r="Y77" s="1"/>
  <c r="Z77" s="1"/>
  <c r="AA77" s="1"/>
  <c r="AB77" s="1"/>
  <c r="AC77" s="1"/>
  <c r="AD77" s="1"/>
  <c r="AE77" s="1"/>
  <c r="AF77" s="1"/>
  <c r="AG77" s="1"/>
  <c r="AH77" s="1"/>
  <c r="AI77" s="1"/>
  <c r="AJ77" s="1"/>
  <c r="AK77" s="1"/>
  <c r="AL77" s="1"/>
  <c r="W78"/>
  <c r="X78" s="1"/>
  <c r="Y78" s="1"/>
  <c r="Z78" s="1"/>
  <c r="AA78" s="1"/>
  <c r="AB78" s="1"/>
  <c r="AC78" s="1"/>
  <c r="AD78" s="1"/>
  <c r="AE78" s="1"/>
  <c r="AF78" s="1"/>
  <c r="AG78" s="1"/>
  <c r="AH78" s="1"/>
  <c r="AI78" s="1"/>
  <c r="AJ78" s="1"/>
  <c r="AK78" s="1"/>
  <c r="AL78" s="1"/>
  <c r="W79"/>
  <c r="X79" s="1"/>
  <c r="Y79" s="1"/>
  <c r="Z79" s="1"/>
  <c r="AA79" s="1"/>
  <c r="AB79" s="1"/>
  <c r="AC79" s="1"/>
  <c r="AD79" s="1"/>
  <c r="AE79" s="1"/>
  <c r="AF79" s="1"/>
  <c r="AG79" s="1"/>
  <c r="AH79" s="1"/>
  <c r="AI79" s="1"/>
  <c r="AJ79" s="1"/>
  <c r="AK79" s="1"/>
  <c r="AL79" s="1"/>
  <c r="W80"/>
  <c r="X80" s="1"/>
  <c r="Y80" s="1"/>
  <c r="Z80" s="1"/>
  <c r="AA80" s="1"/>
  <c r="AB80" s="1"/>
  <c r="AC80" s="1"/>
  <c r="AD80" s="1"/>
  <c r="AE80" s="1"/>
  <c r="AF80" s="1"/>
  <c r="AG80" s="1"/>
  <c r="AH80" s="1"/>
  <c r="AI80" s="1"/>
  <c r="AJ80" s="1"/>
  <c r="AK80" s="1"/>
  <c r="AL80" s="1"/>
  <c r="W81"/>
  <c r="X81" s="1"/>
  <c r="Y81" s="1"/>
  <c r="Z81" s="1"/>
  <c r="AA81" s="1"/>
  <c r="AB81" s="1"/>
  <c r="AC81" s="1"/>
  <c r="AD81" s="1"/>
  <c r="AE81" s="1"/>
  <c r="AF81" s="1"/>
  <c r="AG81" s="1"/>
  <c r="AH81" s="1"/>
  <c r="AI81" s="1"/>
  <c r="AJ81" s="1"/>
  <c r="AK81" s="1"/>
  <c r="AL81" s="1"/>
  <c r="W82"/>
  <c r="X82" s="1"/>
  <c r="Y82" s="1"/>
  <c r="Z82" s="1"/>
  <c r="AA82" s="1"/>
  <c r="AB82" s="1"/>
  <c r="AC82" s="1"/>
  <c r="AD82" s="1"/>
  <c r="AE82" s="1"/>
  <c r="AF82" s="1"/>
  <c r="AG82" s="1"/>
  <c r="AH82" s="1"/>
  <c r="AI82" s="1"/>
  <c r="AJ82" s="1"/>
  <c r="AK82" s="1"/>
  <c r="AL82" s="1"/>
  <c r="W83"/>
  <c r="X83" s="1"/>
  <c r="Y83" s="1"/>
  <c r="Z83" s="1"/>
  <c r="AA83" s="1"/>
  <c r="AB83" s="1"/>
  <c r="AC83" s="1"/>
  <c r="AD83" s="1"/>
  <c r="AE83" s="1"/>
  <c r="AF83" s="1"/>
  <c r="AG83" s="1"/>
  <c r="AH83" s="1"/>
  <c r="AI83" s="1"/>
  <c r="AJ83" s="1"/>
  <c r="AK83" s="1"/>
  <c r="AL83" s="1"/>
  <c r="W84"/>
  <c r="X84" s="1"/>
  <c r="Y84" s="1"/>
  <c r="Z84" s="1"/>
  <c r="AA84" s="1"/>
  <c r="AB84" s="1"/>
  <c r="AC84" s="1"/>
  <c r="AD84" s="1"/>
  <c r="AE84" s="1"/>
  <c r="AF84" s="1"/>
  <c r="AG84" s="1"/>
  <c r="AH84" s="1"/>
  <c r="AI84" s="1"/>
  <c r="AJ84" s="1"/>
  <c r="AK84" s="1"/>
  <c r="AL84" s="1"/>
  <c r="W85"/>
  <c r="X85" s="1"/>
  <c r="Y85" s="1"/>
  <c r="Z85" s="1"/>
  <c r="AA85" s="1"/>
  <c r="AB85" s="1"/>
  <c r="AC85" s="1"/>
  <c r="AD85" s="1"/>
  <c r="AE85" s="1"/>
  <c r="AF85" s="1"/>
  <c r="AG85" s="1"/>
  <c r="AH85" s="1"/>
  <c r="AI85" s="1"/>
  <c r="AJ85" s="1"/>
  <c r="AK85" s="1"/>
  <c r="AL85" s="1"/>
  <c r="W86"/>
  <c r="X86" s="1"/>
  <c r="Y86" s="1"/>
  <c r="Z86" s="1"/>
  <c r="AA86" s="1"/>
  <c r="AB86" s="1"/>
  <c r="AC86" s="1"/>
  <c r="AD86" s="1"/>
  <c r="AE86" s="1"/>
  <c r="AF86" s="1"/>
  <c r="AG86" s="1"/>
  <c r="AH86" s="1"/>
  <c r="AI86" s="1"/>
  <c r="AJ86" s="1"/>
  <c r="AK86" s="1"/>
  <c r="AL86" s="1"/>
  <c r="W87"/>
  <c r="X87" s="1"/>
  <c r="Y87" s="1"/>
  <c r="Z87" s="1"/>
  <c r="AA87" s="1"/>
  <c r="AB87" s="1"/>
  <c r="AC87" s="1"/>
  <c r="AD87" s="1"/>
  <c r="AE87" s="1"/>
  <c r="AF87" s="1"/>
  <c r="AG87" s="1"/>
  <c r="AH87" s="1"/>
  <c r="AI87" s="1"/>
  <c r="AJ87" s="1"/>
  <c r="AK87" s="1"/>
  <c r="AL87" s="1"/>
  <c r="W88"/>
  <c r="X88" s="1"/>
  <c r="Y88" s="1"/>
  <c r="Z88" s="1"/>
  <c r="AA88" s="1"/>
  <c r="AB88" s="1"/>
  <c r="AC88" s="1"/>
  <c r="AD88" s="1"/>
  <c r="AE88" s="1"/>
  <c r="AF88" s="1"/>
  <c r="AG88" s="1"/>
  <c r="AH88" s="1"/>
  <c r="AI88" s="1"/>
  <c r="AJ88" s="1"/>
  <c r="AK88" s="1"/>
  <c r="AL88" s="1"/>
  <c r="W89"/>
  <c r="X89" s="1"/>
  <c r="Y89" s="1"/>
  <c r="Z89" s="1"/>
  <c r="AA89" s="1"/>
  <c r="AB89" s="1"/>
  <c r="AC89" s="1"/>
  <c r="AD89" s="1"/>
  <c r="AE89" s="1"/>
  <c r="AF89" s="1"/>
  <c r="AG89" s="1"/>
  <c r="AH89" s="1"/>
  <c r="AI89" s="1"/>
  <c r="AJ89" s="1"/>
  <c r="AK89" s="1"/>
  <c r="AL89" s="1"/>
  <c r="W90"/>
  <c r="X90" s="1"/>
  <c r="Y90" s="1"/>
  <c r="Z90" s="1"/>
  <c r="AA90" s="1"/>
  <c r="AB90" s="1"/>
  <c r="AC90" s="1"/>
  <c r="AD90" s="1"/>
  <c r="AE90" s="1"/>
  <c r="AF90" s="1"/>
  <c r="AG90" s="1"/>
  <c r="AH90" s="1"/>
  <c r="AI90" s="1"/>
  <c r="AJ90" s="1"/>
  <c r="AK90" s="1"/>
  <c r="AL90" s="1"/>
  <c r="W91"/>
  <c r="X91" s="1"/>
  <c r="Y91" s="1"/>
  <c r="Z91" s="1"/>
  <c r="AA91" s="1"/>
  <c r="AB91" s="1"/>
  <c r="AC91" s="1"/>
  <c r="AD91" s="1"/>
  <c r="AE91" s="1"/>
  <c r="AF91" s="1"/>
  <c r="AG91" s="1"/>
  <c r="AH91" s="1"/>
  <c r="AI91" s="1"/>
  <c r="AJ91" s="1"/>
  <c r="AK91" s="1"/>
  <c r="AL91" s="1"/>
  <c r="W92"/>
  <c r="X92" s="1"/>
  <c r="Y92" s="1"/>
  <c r="Z92" s="1"/>
  <c r="AA92" s="1"/>
  <c r="AB92" s="1"/>
  <c r="AC92" s="1"/>
  <c r="AD92" s="1"/>
  <c r="AE92" s="1"/>
  <c r="AF92" s="1"/>
  <c r="AG92" s="1"/>
  <c r="AH92" s="1"/>
  <c r="AI92" s="1"/>
  <c r="AJ92" s="1"/>
  <c r="AK92" s="1"/>
  <c r="AL92" s="1"/>
  <c r="W93"/>
  <c r="X93" s="1"/>
  <c r="Y93" s="1"/>
  <c r="Z93" s="1"/>
  <c r="AA93" s="1"/>
  <c r="AB93" s="1"/>
  <c r="AC93" s="1"/>
  <c r="AD93" s="1"/>
  <c r="AE93" s="1"/>
  <c r="AF93" s="1"/>
  <c r="AG93" s="1"/>
  <c r="AH93" s="1"/>
  <c r="AI93" s="1"/>
  <c r="AJ93" s="1"/>
  <c r="AK93" s="1"/>
  <c r="AL93" s="1"/>
  <c r="W94"/>
  <c r="X94" s="1"/>
  <c r="Y94" s="1"/>
  <c r="Z94" s="1"/>
  <c r="AA94" s="1"/>
  <c r="AB94" s="1"/>
  <c r="AC94" s="1"/>
  <c r="AD94" s="1"/>
  <c r="AE94" s="1"/>
  <c r="AF94" s="1"/>
  <c r="AG94" s="1"/>
  <c r="AH94" s="1"/>
  <c r="AI94" s="1"/>
  <c r="AJ94" s="1"/>
  <c r="AK94" s="1"/>
  <c r="AL94" s="1"/>
  <c r="W3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AK3" s="1"/>
  <c r="AL3" s="1"/>
  <c r="Q2" i="1"/>
  <c r="E89" i="12"/>
  <c r="E90"/>
  <c r="E91"/>
  <c r="E92"/>
  <c r="E93"/>
  <c r="E94"/>
  <c r="E95"/>
  <c r="E96"/>
  <c r="E97"/>
  <c r="E98"/>
  <c r="E99"/>
  <c r="E100"/>
  <c r="E101"/>
  <c r="E102"/>
  <c r="E103"/>
  <c r="E88"/>
  <c r="E71"/>
  <c r="E72"/>
  <c r="E73"/>
  <c r="E74"/>
  <c r="E75"/>
  <c r="E76"/>
  <c r="E77"/>
  <c r="E78"/>
  <c r="E79"/>
  <c r="E80"/>
  <c r="E81"/>
  <c r="E82"/>
  <c r="E83"/>
  <c r="E84"/>
  <c r="E85"/>
  <c r="E70"/>
  <c r="E53"/>
  <c r="E54"/>
  <c r="E55"/>
  <c r="E56"/>
  <c r="E57"/>
  <c r="E58"/>
  <c r="E59"/>
  <c r="E60"/>
  <c r="E61"/>
  <c r="E62"/>
  <c r="E63"/>
  <c r="E64"/>
  <c r="E65"/>
  <c r="E66"/>
  <c r="E67"/>
  <c r="E52"/>
  <c r="E35"/>
  <c r="E36"/>
  <c r="E37"/>
  <c r="E38"/>
  <c r="E39"/>
  <c r="E40"/>
  <c r="E41"/>
  <c r="E42"/>
  <c r="E43"/>
  <c r="E44"/>
  <c r="E45"/>
  <c r="E46"/>
  <c r="E47"/>
  <c r="E48"/>
  <c r="E49"/>
  <c r="E34"/>
  <c r="E17"/>
  <c r="E18"/>
  <c r="E19"/>
  <c r="E20"/>
  <c r="E21"/>
  <c r="E22"/>
  <c r="E23"/>
  <c r="E24"/>
  <c r="E25"/>
  <c r="E26"/>
  <c r="E27"/>
  <c r="E28"/>
  <c r="E29"/>
  <c r="E30"/>
  <c r="E31"/>
  <c r="E16"/>
  <c r="E3"/>
  <c r="E4"/>
  <c r="E5"/>
  <c r="E6"/>
  <c r="E7"/>
  <c r="E8"/>
  <c r="E9"/>
  <c r="E10"/>
  <c r="E11"/>
  <c r="E12"/>
  <c r="E13"/>
  <c r="E2"/>
  <c r="D89"/>
  <c r="D90"/>
  <c r="D91"/>
  <c r="D92"/>
  <c r="D93"/>
  <c r="D94"/>
  <c r="D95"/>
  <c r="D96"/>
  <c r="D97"/>
  <c r="D98"/>
  <c r="D99"/>
  <c r="D100"/>
  <c r="D101"/>
  <c r="D102"/>
  <c r="D103"/>
  <c r="D88"/>
  <c r="D71"/>
  <c r="D72"/>
  <c r="D73"/>
  <c r="D74"/>
  <c r="D75"/>
  <c r="D76"/>
  <c r="D77"/>
  <c r="D78"/>
  <c r="D79"/>
  <c r="D80"/>
  <c r="D81"/>
  <c r="D82"/>
  <c r="D83"/>
  <c r="D84"/>
  <c r="D85"/>
  <c r="D70"/>
  <c r="D53"/>
  <c r="D54"/>
  <c r="D55"/>
  <c r="D56"/>
  <c r="D57"/>
  <c r="D58"/>
  <c r="D59"/>
  <c r="D60"/>
  <c r="D61"/>
  <c r="D62"/>
  <c r="D63"/>
  <c r="D64"/>
  <c r="D65"/>
  <c r="D66"/>
  <c r="D67"/>
  <c r="D52"/>
  <c r="D35"/>
  <c r="D36"/>
  <c r="D37"/>
  <c r="D38"/>
  <c r="D39"/>
  <c r="D40"/>
  <c r="D41"/>
  <c r="D42"/>
  <c r="D43"/>
  <c r="D44"/>
  <c r="D45"/>
  <c r="D46"/>
  <c r="D47"/>
  <c r="D48"/>
  <c r="D49"/>
  <c r="D34"/>
  <c r="D17"/>
  <c r="D18"/>
  <c r="D19"/>
  <c r="D20"/>
  <c r="D21"/>
  <c r="D22"/>
  <c r="D23"/>
  <c r="D24"/>
  <c r="D25"/>
  <c r="D26"/>
  <c r="D27"/>
  <c r="D28"/>
  <c r="D29"/>
  <c r="D30"/>
  <c r="D31"/>
  <c r="D16"/>
  <c r="D3"/>
  <c r="D4"/>
  <c r="D5"/>
  <c r="D6"/>
  <c r="D7"/>
  <c r="D8"/>
  <c r="D9"/>
  <c r="D10"/>
  <c r="D11"/>
  <c r="D12"/>
  <c r="D13"/>
  <c r="D2"/>
  <c r="T7" i="14"/>
  <c r="T8"/>
  <c r="T9"/>
  <c r="T10"/>
  <c r="T5"/>
  <c r="T6"/>
  <c r="W176" i="21" l="1"/>
  <c r="X176" s="1"/>
  <c r="W136"/>
  <c r="X136" s="1"/>
  <c r="P29"/>
  <c r="O107"/>
  <c r="O99"/>
  <c r="G30"/>
  <c r="O109"/>
  <c r="O101"/>
  <c r="M148"/>
  <c r="K31"/>
  <c r="C26"/>
  <c r="O111"/>
  <c r="O103"/>
  <c r="P31"/>
  <c r="G27"/>
  <c r="O105"/>
  <c r="O97"/>
  <c r="B185"/>
  <c r="B229"/>
  <c r="V44" i="18"/>
  <c r="V45" s="1"/>
  <c r="V46" s="1"/>
  <c r="G31" i="21"/>
  <c r="G29"/>
  <c r="G111"/>
  <c r="G109"/>
  <c r="G107"/>
  <c r="G105"/>
  <c r="G103"/>
  <c r="G101"/>
  <c r="G99"/>
  <c r="G97"/>
  <c r="B147"/>
  <c r="M147"/>
  <c r="B221"/>
  <c r="G110"/>
  <c r="G108"/>
  <c r="G106"/>
  <c r="G104"/>
  <c r="G102"/>
  <c r="G100"/>
  <c r="G98"/>
  <c r="M150"/>
  <c r="V84" i="18"/>
  <c r="U84" s="1"/>
  <c r="V54"/>
  <c r="V55" s="1"/>
  <c r="U55" s="1"/>
  <c r="P30" i="21"/>
  <c r="P27"/>
  <c r="O110"/>
  <c r="O108"/>
  <c r="O106"/>
  <c r="O104"/>
  <c r="O102"/>
  <c r="O100"/>
  <c r="O98"/>
  <c r="M151"/>
  <c r="M146"/>
  <c r="U54" i="18"/>
  <c r="C31" i="21"/>
  <c r="C30"/>
  <c r="C29"/>
  <c r="C27"/>
  <c r="C111"/>
  <c r="C110"/>
  <c r="C109"/>
  <c r="C108"/>
  <c r="C107"/>
  <c r="C106"/>
  <c r="C105"/>
  <c r="C104"/>
  <c r="C103"/>
  <c r="C102"/>
  <c r="C101"/>
  <c r="C100"/>
  <c r="C99"/>
  <c r="C98"/>
  <c r="C97"/>
  <c r="B143"/>
  <c r="M149"/>
  <c r="M145"/>
  <c r="B181"/>
  <c r="B225"/>
  <c r="G231"/>
  <c r="C230"/>
  <c r="G227"/>
  <c r="C226"/>
  <c r="G223"/>
  <c r="C222"/>
  <c r="G219"/>
  <c r="C218"/>
  <c r="G230"/>
  <c r="C229"/>
  <c r="G226"/>
  <c r="C225"/>
  <c r="G222"/>
  <c r="C221"/>
  <c r="G218"/>
  <c r="C217"/>
  <c r="K30"/>
  <c r="K29"/>
  <c r="K27"/>
  <c r="K111"/>
  <c r="K110"/>
  <c r="K109"/>
  <c r="K108"/>
  <c r="K107"/>
  <c r="K106"/>
  <c r="K105"/>
  <c r="K104"/>
  <c r="K103"/>
  <c r="K102"/>
  <c r="K101"/>
  <c r="K100"/>
  <c r="K99"/>
  <c r="K98"/>
  <c r="K97"/>
  <c r="B151"/>
  <c r="B189"/>
  <c r="B217"/>
  <c r="G229"/>
  <c r="C228"/>
  <c r="G225"/>
  <c r="C224"/>
  <c r="G221"/>
  <c r="C220"/>
  <c r="G217"/>
  <c r="C216"/>
  <c r="V86" i="18"/>
  <c r="U86" s="1"/>
  <c r="B139" i="21"/>
  <c r="B177"/>
  <c r="C231"/>
  <c r="G228"/>
  <c r="C227"/>
  <c r="G224"/>
  <c r="C223"/>
  <c r="G220"/>
  <c r="V62" i="18"/>
  <c r="V63" s="1"/>
  <c r="V64" s="1"/>
  <c r="U37"/>
  <c r="V38"/>
  <c r="U56"/>
  <c r="U26"/>
  <c r="Q69" i="21"/>
  <c r="W69" s="1"/>
  <c r="X69" s="1"/>
  <c r="Q68"/>
  <c r="M69"/>
  <c r="M68"/>
  <c r="I69"/>
  <c r="I68"/>
  <c r="E69"/>
  <c r="E68"/>
  <c r="E96"/>
  <c r="E97"/>
  <c r="E98"/>
  <c r="E99"/>
  <c r="E100"/>
  <c r="E101"/>
  <c r="E102"/>
  <c r="E103"/>
  <c r="E104"/>
  <c r="E105"/>
  <c r="E106"/>
  <c r="E107"/>
  <c r="E108"/>
  <c r="E109"/>
  <c r="E110"/>
  <c r="E111"/>
  <c r="I96"/>
  <c r="I97"/>
  <c r="I98"/>
  <c r="I99"/>
  <c r="I100"/>
  <c r="I101"/>
  <c r="I102"/>
  <c r="I103"/>
  <c r="I104"/>
  <c r="I105"/>
  <c r="I106"/>
  <c r="I107"/>
  <c r="I108"/>
  <c r="I109"/>
  <c r="I110"/>
  <c r="I111"/>
  <c r="M96"/>
  <c r="M97"/>
  <c r="M98"/>
  <c r="M99"/>
  <c r="M100"/>
  <c r="M101"/>
  <c r="M102"/>
  <c r="M103"/>
  <c r="M104"/>
  <c r="M105"/>
  <c r="M106"/>
  <c r="M107"/>
  <c r="M108"/>
  <c r="M109"/>
  <c r="M110"/>
  <c r="M111"/>
  <c r="Q96"/>
  <c r="W96" s="1"/>
  <c r="X96" s="1"/>
  <c r="Q97"/>
  <c r="Q98"/>
  <c r="Q99"/>
  <c r="Q100"/>
  <c r="Q101"/>
  <c r="Q102"/>
  <c r="Q103"/>
  <c r="Q104"/>
  <c r="Q105"/>
  <c r="Q106"/>
  <c r="Q107"/>
  <c r="Q108"/>
  <c r="Q109"/>
  <c r="Q110"/>
  <c r="Q111"/>
  <c r="B20"/>
  <c r="B28"/>
  <c r="B24"/>
  <c r="R31"/>
  <c r="M31"/>
  <c r="I31"/>
  <c r="E31"/>
  <c r="Q30"/>
  <c r="L30"/>
  <c r="H30"/>
  <c r="D30"/>
  <c r="N28"/>
  <c r="J28"/>
  <c r="F28"/>
  <c r="R27"/>
  <c r="M27"/>
  <c r="I27"/>
  <c r="E27"/>
  <c r="Q26"/>
  <c r="L26"/>
  <c r="H26"/>
  <c r="D26"/>
  <c r="P25"/>
  <c r="K25"/>
  <c r="G25"/>
  <c r="C25"/>
  <c r="N24"/>
  <c r="J24"/>
  <c r="F24"/>
  <c r="R23"/>
  <c r="N23"/>
  <c r="J23"/>
  <c r="F23"/>
  <c r="R22"/>
  <c r="N22"/>
  <c r="J22"/>
  <c r="F22"/>
  <c r="R21"/>
  <c r="M21"/>
  <c r="I21"/>
  <c r="E21"/>
  <c r="Q20"/>
  <c r="L20"/>
  <c r="H20"/>
  <c r="D20"/>
  <c r="B67"/>
  <c r="B63"/>
  <c r="B59"/>
  <c r="Q67"/>
  <c r="M67"/>
  <c r="I67"/>
  <c r="E67"/>
  <c r="Q66"/>
  <c r="M66"/>
  <c r="I66"/>
  <c r="E66"/>
  <c r="Q65"/>
  <c r="M65"/>
  <c r="I65"/>
  <c r="E65"/>
  <c r="Q64"/>
  <c r="M64"/>
  <c r="I64"/>
  <c r="E64"/>
  <c r="Q63"/>
  <c r="M63"/>
  <c r="I63"/>
  <c r="E63"/>
  <c r="Q62"/>
  <c r="M62"/>
  <c r="I62"/>
  <c r="E62"/>
  <c r="Q61"/>
  <c r="M61"/>
  <c r="I61"/>
  <c r="E61"/>
  <c r="Q60"/>
  <c r="M60"/>
  <c r="I60"/>
  <c r="E60"/>
  <c r="Q59"/>
  <c r="M59"/>
  <c r="I59"/>
  <c r="E59"/>
  <c r="Q58"/>
  <c r="M58"/>
  <c r="I58"/>
  <c r="E58"/>
  <c r="Q57"/>
  <c r="M57"/>
  <c r="I57"/>
  <c r="E57"/>
  <c r="Q56"/>
  <c r="M56"/>
  <c r="I56"/>
  <c r="E56"/>
  <c r="Q71"/>
  <c r="M71"/>
  <c r="H71"/>
  <c r="B71"/>
  <c r="K70"/>
  <c r="D69"/>
  <c r="B105"/>
  <c r="Q151"/>
  <c r="Q150"/>
  <c r="Q149"/>
  <c r="Q148"/>
  <c r="Q147"/>
  <c r="Q146"/>
  <c r="Q145"/>
  <c r="Q144"/>
  <c r="Q143"/>
  <c r="Q142"/>
  <c r="Q141"/>
  <c r="Q140"/>
  <c r="Q139"/>
  <c r="Q138"/>
  <c r="Q137"/>
  <c r="G191"/>
  <c r="G190"/>
  <c r="G189"/>
  <c r="G188"/>
  <c r="G187"/>
  <c r="G186"/>
  <c r="G185"/>
  <c r="G184"/>
  <c r="G183"/>
  <c r="G182"/>
  <c r="G181"/>
  <c r="G180"/>
  <c r="G179"/>
  <c r="G178"/>
  <c r="G177"/>
  <c r="R68"/>
  <c r="R70"/>
  <c r="N68"/>
  <c r="N70"/>
  <c r="J68"/>
  <c r="J70"/>
  <c r="F68"/>
  <c r="F70"/>
  <c r="B29"/>
  <c r="B25"/>
  <c r="B21"/>
  <c r="N31"/>
  <c r="J31"/>
  <c r="F31"/>
  <c r="R30"/>
  <c r="M30"/>
  <c r="I30"/>
  <c r="E30"/>
  <c r="Q29"/>
  <c r="L29"/>
  <c r="H29"/>
  <c r="D29"/>
  <c r="P28"/>
  <c r="K28"/>
  <c r="G28"/>
  <c r="C28"/>
  <c r="N27"/>
  <c r="J27"/>
  <c r="F27"/>
  <c r="R26"/>
  <c r="M26"/>
  <c r="I26"/>
  <c r="E26"/>
  <c r="Q25"/>
  <c r="L25"/>
  <c r="H25"/>
  <c r="D25"/>
  <c r="P24"/>
  <c r="K24"/>
  <c r="G24"/>
  <c r="C24"/>
  <c r="O23"/>
  <c r="K23"/>
  <c r="G23"/>
  <c r="C23"/>
  <c r="O22"/>
  <c r="K22"/>
  <c r="G22"/>
  <c r="C22"/>
  <c r="N21"/>
  <c r="J21"/>
  <c r="F21"/>
  <c r="R20"/>
  <c r="M20"/>
  <c r="I20"/>
  <c r="E20"/>
  <c r="B56"/>
  <c r="B64"/>
  <c r="R67"/>
  <c r="N67"/>
  <c r="J67"/>
  <c r="F67"/>
  <c r="R66"/>
  <c r="N66"/>
  <c r="J66"/>
  <c r="F66"/>
  <c r="R65"/>
  <c r="N65"/>
  <c r="J65"/>
  <c r="F65"/>
  <c r="R64"/>
  <c r="N64"/>
  <c r="J64"/>
  <c r="F64"/>
  <c r="R63"/>
  <c r="N63"/>
  <c r="J63"/>
  <c r="F63"/>
  <c r="R62"/>
  <c r="N62"/>
  <c r="J62"/>
  <c r="F62"/>
  <c r="R61"/>
  <c r="N61"/>
  <c r="J61"/>
  <c r="F61"/>
  <c r="R60"/>
  <c r="N60"/>
  <c r="J60"/>
  <c r="F60"/>
  <c r="R59"/>
  <c r="N59"/>
  <c r="J59"/>
  <c r="F59"/>
  <c r="R58"/>
  <c r="N58"/>
  <c r="J58"/>
  <c r="F58"/>
  <c r="R57"/>
  <c r="N57"/>
  <c r="J57"/>
  <c r="F57"/>
  <c r="R56"/>
  <c r="N56"/>
  <c r="J56"/>
  <c r="F56"/>
  <c r="R71"/>
  <c r="N71"/>
  <c r="I71"/>
  <c r="M70"/>
  <c r="E70"/>
  <c r="N69"/>
  <c r="F69"/>
  <c r="E151"/>
  <c r="E150"/>
  <c r="E149"/>
  <c r="E148"/>
  <c r="E147"/>
  <c r="E146"/>
  <c r="E145"/>
  <c r="E144"/>
  <c r="E143"/>
  <c r="E142"/>
  <c r="E141"/>
  <c r="E140"/>
  <c r="E139"/>
  <c r="E138"/>
  <c r="E137"/>
  <c r="K191"/>
  <c r="K190"/>
  <c r="K189"/>
  <c r="K188"/>
  <c r="K187"/>
  <c r="K186"/>
  <c r="K185"/>
  <c r="K184"/>
  <c r="K183"/>
  <c r="K182"/>
  <c r="K181"/>
  <c r="K180"/>
  <c r="K179"/>
  <c r="K178"/>
  <c r="K177"/>
  <c r="B68"/>
  <c r="B70"/>
  <c r="K71"/>
  <c r="K69"/>
  <c r="G71"/>
  <c r="G69"/>
  <c r="C71"/>
  <c r="C69"/>
  <c r="B100"/>
  <c r="B104"/>
  <c r="B108"/>
  <c r="B96"/>
  <c r="B99"/>
  <c r="B103"/>
  <c r="B107"/>
  <c r="B111"/>
  <c r="B98"/>
  <c r="B102"/>
  <c r="B106"/>
  <c r="B110"/>
  <c r="B30"/>
  <c r="B26"/>
  <c r="B22"/>
  <c r="N30"/>
  <c r="J30"/>
  <c r="F30"/>
  <c r="R29"/>
  <c r="M29"/>
  <c r="I29"/>
  <c r="E29"/>
  <c r="Q28"/>
  <c r="L28"/>
  <c r="H28"/>
  <c r="D28"/>
  <c r="N26"/>
  <c r="J26"/>
  <c r="F26"/>
  <c r="R25"/>
  <c r="M25"/>
  <c r="I25"/>
  <c r="E25"/>
  <c r="Q24"/>
  <c r="L24"/>
  <c r="H24"/>
  <c r="D24"/>
  <c r="P23"/>
  <c r="L23"/>
  <c r="H23"/>
  <c r="D23"/>
  <c r="P22"/>
  <c r="L22"/>
  <c r="H22"/>
  <c r="D22"/>
  <c r="P21"/>
  <c r="W21" s="1"/>
  <c r="X21" s="1"/>
  <c r="K21"/>
  <c r="G21"/>
  <c r="C21"/>
  <c r="N20"/>
  <c r="J20"/>
  <c r="F20"/>
  <c r="B65"/>
  <c r="B61"/>
  <c r="B57"/>
  <c r="O67"/>
  <c r="K67"/>
  <c r="G67"/>
  <c r="C67"/>
  <c r="O66"/>
  <c r="K66"/>
  <c r="G66"/>
  <c r="C66"/>
  <c r="O65"/>
  <c r="K65"/>
  <c r="G65"/>
  <c r="C65"/>
  <c r="O64"/>
  <c r="K64"/>
  <c r="G64"/>
  <c r="C64"/>
  <c r="O63"/>
  <c r="K63"/>
  <c r="G63"/>
  <c r="C63"/>
  <c r="O62"/>
  <c r="K62"/>
  <c r="G62"/>
  <c r="C62"/>
  <c r="O61"/>
  <c r="K61"/>
  <c r="G61"/>
  <c r="C61"/>
  <c r="O60"/>
  <c r="K60"/>
  <c r="G60"/>
  <c r="C60"/>
  <c r="O59"/>
  <c r="K59"/>
  <c r="G59"/>
  <c r="C59"/>
  <c r="O58"/>
  <c r="K58"/>
  <c r="G58"/>
  <c r="C58"/>
  <c r="O57"/>
  <c r="K57"/>
  <c r="G57"/>
  <c r="C57"/>
  <c r="O56"/>
  <c r="K56"/>
  <c r="G56"/>
  <c r="C56"/>
  <c r="O71"/>
  <c r="J71"/>
  <c r="E71"/>
  <c r="O70"/>
  <c r="G70"/>
  <c r="O68"/>
  <c r="B97"/>
  <c r="I151"/>
  <c r="I150"/>
  <c r="I149"/>
  <c r="I148"/>
  <c r="I147"/>
  <c r="I146"/>
  <c r="I145"/>
  <c r="I144"/>
  <c r="I143"/>
  <c r="I142"/>
  <c r="I141"/>
  <c r="I140"/>
  <c r="I139"/>
  <c r="I138"/>
  <c r="I137"/>
  <c r="O191"/>
  <c r="O190"/>
  <c r="O189"/>
  <c r="O188"/>
  <c r="O187"/>
  <c r="O186"/>
  <c r="O185"/>
  <c r="O184"/>
  <c r="O183"/>
  <c r="O182"/>
  <c r="O181"/>
  <c r="O180"/>
  <c r="O179"/>
  <c r="O178"/>
  <c r="O177"/>
  <c r="P70"/>
  <c r="P68"/>
  <c r="L70"/>
  <c r="L68"/>
  <c r="H70"/>
  <c r="H68"/>
  <c r="D70"/>
  <c r="D68"/>
  <c r="E216"/>
  <c r="E217"/>
  <c r="E218"/>
  <c r="E219"/>
  <c r="E220"/>
  <c r="E221"/>
  <c r="E222"/>
  <c r="E223"/>
  <c r="E224"/>
  <c r="E225"/>
  <c r="E226"/>
  <c r="E227"/>
  <c r="E228"/>
  <c r="E229"/>
  <c r="E230"/>
  <c r="E231"/>
  <c r="B31"/>
  <c r="B27"/>
  <c r="Q31"/>
  <c r="L31"/>
  <c r="H31"/>
  <c r="D31"/>
  <c r="N29"/>
  <c r="J29"/>
  <c r="F29"/>
  <c r="R28"/>
  <c r="M28"/>
  <c r="I28"/>
  <c r="E28"/>
  <c r="Q27"/>
  <c r="L27"/>
  <c r="H27"/>
  <c r="D27"/>
  <c r="P26"/>
  <c r="K26"/>
  <c r="G26"/>
  <c r="M24"/>
  <c r="I24"/>
  <c r="E24"/>
  <c r="Q23"/>
  <c r="M23"/>
  <c r="I23"/>
  <c r="E23"/>
  <c r="Q22"/>
  <c r="B66"/>
  <c r="B62"/>
  <c r="B58"/>
  <c r="P67"/>
  <c r="L67"/>
  <c r="H67"/>
  <c r="D67"/>
  <c r="P66"/>
  <c r="L66"/>
  <c r="H66"/>
  <c r="D66"/>
  <c r="P65"/>
  <c r="L65"/>
  <c r="H65"/>
  <c r="D65"/>
  <c r="P64"/>
  <c r="L64"/>
  <c r="H64"/>
  <c r="D64"/>
  <c r="P63"/>
  <c r="L63"/>
  <c r="H63"/>
  <c r="D63"/>
  <c r="P62"/>
  <c r="L62"/>
  <c r="H62"/>
  <c r="D62"/>
  <c r="P61"/>
  <c r="L61"/>
  <c r="H61"/>
  <c r="D61"/>
  <c r="P60"/>
  <c r="L60"/>
  <c r="H60"/>
  <c r="D60"/>
  <c r="P59"/>
  <c r="L59"/>
  <c r="H59"/>
  <c r="D59"/>
  <c r="P58"/>
  <c r="L58"/>
  <c r="H58"/>
  <c r="D58"/>
  <c r="P57"/>
  <c r="L57"/>
  <c r="H57"/>
  <c r="D57"/>
  <c r="P56"/>
  <c r="L56"/>
  <c r="H56"/>
  <c r="D56"/>
  <c r="P71"/>
  <c r="L71"/>
  <c r="F71"/>
  <c r="Q70"/>
  <c r="I70"/>
  <c r="R69"/>
  <c r="J69"/>
  <c r="B69"/>
  <c r="C68"/>
  <c r="B101"/>
  <c r="M144"/>
  <c r="M143"/>
  <c r="M142"/>
  <c r="M141"/>
  <c r="M140"/>
  <c r="M139"/>
  <c r="M138"/>
  <c r="M137"/>
  <c r="C191"/>
  <c r="C190"/>
  <c r="C189"/>
  <c r="C188"/>
  <c r="C187"/>
  <c r="C186"/>
  <c r="C185"/>
  <c r="C184"/>
  <c r="C183"/>
  <c r="C182"/>
  <c r="C181"/>
  <c r="C180"/>
  <c r="C179"/>
  <c r="C178"/>
  <c r="C177"/>
  <c r="P111"/>
  <c r="L111"/>
  <c r="H111"/>
  <c r="D111"/>
  <c r="P110"/>
  <c r="L110"/>
  <c r="H110"/>
  <c r="D110"/>
  <c r="P109"/>
  <c r="L109"/>
  <c r="H109"/>
  <c r="D109"/>
  <c r="P108"/>
  <c r="L108"/>
  <c r="H108"/>
  <c r="D108"/>
  <c r="P107"/>
  <c r="L107"/>
  <c r="H107"/>
  <c r="D107"/>
  <c r="P106"/>
  <c r="L106"/>
  <c r="H106"/>
  <c r="D106"/>
  <c r="P105"/>
  <c r="L105"/>
  <c r="H105"/>
  <c r="D105"/>
  <c r="P104"/>
  <c r="L104"/>
  <c r="H104"/>
  <c r="D104"/>
  <c r="P103"/>
  <c r="L103"/>
  <c r="H103"/>
  <c r="D103"/>
  <c r="P102"/>
  <c r="L102"/>
  <c r="H102"/>
  <c r="D102"/>
  <c r="P101"/>
  <c r="L101"/>
  <c r="H101"/>
  <c r="D101"/>
  <c r="P100"/>
  <c r="L100"/>
  <c r="H100"/>
  <c r="D100"/>
  <c r="P99"/>
  <c r="L99"/>
  <c r="H99"/>
  <c r="D99"/>
  <c r="P98"/>
  <c r="L98"/>
  <c r="H98"/>
  <c r="D98"/>
  <c r="P97"/>
  <c r="L97"/>
  <c r="H97"/>
  <c r="D97"/>
  <c r="B136"/>
  <c r="B148"/>
  <c r="B144"/>
  <c r="B140"/>
  <c r="R151"/>
  <c r="N151"/>
  <c r="J151"/>
  <c r="F151"/>
  <c r="R150"/>
  <c r="N150"/>
  <c r="J150"/>
  <c r="F150"/>
  <c r="R149"/>
  <c r="N149"/>
  <c r="J149"/>
  <c r="F149"/>
  <c r="R148"/>
  <c r="N148"/>
  <c r="J148"/>
  <c r="F148"/>
  <c r="R147"/>
  <c r="N147"/>
  <c r="J147"/>
  <c r="F147"/>
  <c r="R146"/>
  <c r="N146"/>
  <c r="J146"/>
  <c r="F146"/>
  <c r="R145"/>
  <c r="N145"/>
  <c r="J145"/>
  <c r="F145"/>
  <c r="R144"/>
  <c r="N144"/>
  <c r="J144"/>
  <c r="F144"/>
  <c r="R143"/>
  <c r="N143"/>
  <c r="J143"/>
  <c r="F143"/>
  <c r="R142"/>
  <c r="N142"/>
  <c r="J142"/>
  <c r="F142"/>
  <c r="R141"/>
  <c r="N141"/>
  <c r="J141"/>
  <c r="F141"/>
  <c r="R140"/>
  <c r="N140"/>
  <c r="J140"/>
  <c r="F140"/>
  <c r="R139"/>
  <c r="N139"/>
  <c r="J139"/>
  <c r="F139"/>
  <c r="R138"/>
  <c r="N138"/>
  <c r="J138"/>
  <c r="F138"/>
  <c r="R137"/>
  <c r="N137"/>
  <c r="J137"/>
  <c r="F137"/>
  <c r="B190"/>
  <c r="B186"/>
  <c r="B182"/>
  <c r="B178"/>
  <c r="P191"/>
  <c r="L191"/>
  <c r="H191"/>
  <c r="D191"/>
  <c r="P190"/>
  <c r="L190"/>
  <c r="H190"/>
  <c r="D190"/>
  <c r="P189"/>
  <c r="L189"/>
  <c r="H189"/>
  <c r="D189"/>
  <c r="P188"/>
  <c r="L188"/>
  <c r="H188"/>
  <c r="D188"/>
  <c r="P187"/>
  <c r="L187"/>
  <c r="H187"/>
  <c r="D187"/>
  <c r="P186"/>
  <c r="L186"/>
  <c r="H186"/>
  <c r="D186"/>
  <c r="P185"/>
  <c r="L185"/>
  <c r="H185"/>
  <c r="D185"/>
  <c r="P184"/>
  <c r="L184"/>
  <c r="H184"/>
  <c r="D184"/>
  <c r="P183"/>
  <c r="L183"/>
  <c r="H183"/>
  <c r="D183"/>
  <c r="P182"/>
  <c r="L182"/>
  <c r="H182"/>
  <c r="D182"/>
  <c r="P181"/>
  <c r="L181"/>
  <c r="H181"/>
  <c r="D181"/>
  <c r="P180"/>
  <c r="L180"/>
  <c r="H180"/>
  <c r="D180"/>
  <c r="P179"/>
  <c r="L179"/>
  <c r="H179"/>
  <c r="D179"/>
  <c r="P178"/>
  <c r="L178"/>
  <c r="H178"/>
  <c r="D178"/>
  <c r="P177"/>
  <c r="L177"/>
  <c r="H177"/>
  <c r="D177"/>
  <c r="B230"/>
  <c r="B226"/>
  <c r="B222"/>
  <c r="B218"/>
  <c r="H231"/>
  <c r="D231"/>
  <c r="H230"/>
  <c r="D230"/>
  <c r="H229"/>
  <c r="D229"/>
  <c r="H228"/>
  <c r="D228"/>
  <c r="H227"/>
  <c r="D227"/>
  <c r="H226"/>
  <c r="D226"/>
  <c r="H225"/>
  <c r="D225"/>
  <c r="H224"/>
  <c r="D224"/>
  <c r="H223"/>
  <c r="D223"/>
  <c r="H222"/>
  <c r="D222"/>
  <c r="H221"/>
  <c r="D221"/>
  <c r="H220"/>
  <c r="D220"/>
  <c r="H219"/>
  <c r="D219"/>
  <c r="H218"/>
  <c r="D218"/>
  <c r="H217"/>
  <c r="D217"/>
  <c r="B149"/>
  <c r="B145"/>
  <c r="B141"/>
  <c r="B137"/>
  <c r="O151"/>
  <c r="K151"/>
  <c r="G151"/>
  <c r="C151"/>
  <c r="O150"/>
  <c r="K150"/>
  <c r="G150"/>
  <c r="C150"/>
  <c r="O149"/>
  <c r="K149"/>
  <c r="G149"/>
  <c r="C149"/>
  <c r="O148"/>
  <c r="K148"/>
  <c r="G148"/>
  <c r="C148"/>
  <c r="O147"/>
  <c r="K147"/>
  <c r="G147"/>
  <c r="C147"/>
  <c r="O146"/>
  <c r="K146"/>
  <c r="G146"/>
  <c r="C146"/>
  <c r="O145"/>
  <c r="K145"/>
  <c r="G145"/>
  <c r="C145"/>
  <c r="O144"/>
  <c r="K144"/>
  <c r="G144"/>
  <c r="C144"/>
  <c r="O143"/>
  <c r="K143"/>
  <c r="G143"/>
  <c r="C143"/>
  <c r="O142"/>
  <c r="K142"/>
  <c r="G142"/>
  <c r="C142"/>
  <c r="O141"/>
  <c r="K141"/>
  <c r="G141"/>
  <c r="C141"/>
  <c r="O140"/>
  <c r="K140"/>
  <c r="G140"/>
  <c r="C140"/>
  <c r="O139"/>
  <c r="K139"/>
  <c r="G139"/>
  <c r="C139"/>
  <c r="O138"/>
  <c r="K138"/>
  <c r="G138"/>
  <c r="C138"/>
  <c r="O137"/>
  <c r="K137"/>
  <c r="G137"/>
  <c r="C137"/>
  <c r="B191"/>
  <c r="B187"/>
  <c r="B183"/>
  <c r="B179"/>
  <c r="Q191"/>
  <c r="M191"/>
  <c r="I191"/>
  <c r="E191"/>
  <c r="Q190"/>
  <c r="M190"/>
  <c r="I190"/>
  <c r="E190"/>
  <c r="Q189"/>
  <c r="M189"/>
  <c r="I189"/>
  <c r="E189"/>
  <c r="Q188"/>
  <c r="M188"/>
  <c r="I188"/>
  <c r="E188"/>
  <c r="Q187"/>
  <c r="M187"/>
  <c r="I187"/>
  <c r="E187"/>
  <c r="Q186"/>
  <c r="M186"/>
  <c r="I186"/>
  <c r="E186"/>
  <c r="Q185"/>
  <c r="M185"/>
  <c r="I185"/>
  <c r="E185"/>
  <c r="Q184"/>
  <c r="M184"/>
  <c r="I184"/>
  <c r="E184"/>
  <c r="Q183"/>
  <c r="M183"/>
  <c r="I183"/>
  <c r="E183"/>
  <c r="Q182"/>
  <c r="M182"/>
  <c r="I182"/>
  <c r="E182"/>
  <c r="Q181"/>
  <c r="M181"/>
  <c r="I181"/>
  <c r="E181"/>
  <c r="Q180"/>
  <c r="M180"/>
  <c r="I180"/>
  <c r="E180"/>
  <c r="Q179"/>
  <c r="M179"/>
  <c r="I179"/>
  <c r="E179"/>
  <c r="Q178"/>
  <c r="M178"/>
  <c r="I178"/>
  <c r="E178"/>
  <c r="Q177"/>
  <c r="M177"/>
  <c r="I177"/>
  <c r="E177"/>
  <c r="B231"/>
  <c r="B227"/>
  <c r="B223"/>
  <c r="B219"/>
  <c r="R111"/>
  <c r="N111"/>
  <c r="J111"/>
  <c r="F111"/>
  <c r="R110"/>
  <c r="N110"/>
  <c r="J110"/>
  <c r="F110"/>
  <c r="R109"/>
  <c r="N109"/>
  <c r="J109"/>
  <c r="F109"/>
  <c r="R108"/>
  <c r="N108"/>
  <c r="J108"/>
  <c r="F108"/>
  <c r="R107"/>
  <c r="N107"/>
  <c r="J107"/>
  <c r="F107"/>
  <c r="R106"/>
  <c r="N106"/>
  <c r="J106"/>
  <c r="F106"/>
  <c r="R105"/>
  <c r="N105"/>
  <c r="J105"/>
  <c r="F105"/>
  <c r="R104"/>
  <c r="N104"/>
  <c r="J104"/>
  <c r="F104"/>
  <c r="R103"/>
  <c r="N103"/>
  <c r="J103"/>
  <c r="F103"/>
  <c r="R102"/>
  <c r="N102"/>
  <c r="J102"/>
  <c r="F102"/>
  <c r="R101"/>
  <c r="N101"/>
  <c r="J101"/>
  <c r="F101"/>
  <c r="R100"/>
  <c r="N100"/>
  <c r="J100"/>
  <c r="F100"/>
  <c r="R99"/>
  <c r="N99"/>
  <c r="J99"/>
  <c r="F99"/>
  <c r="R98"/>
  <c r="N98"/>
  <c r="J98"/>
  <c r="F98"/>
  <c r="R97"/>
  <c r="N97"/>
  <c r="J97"/>
  <c r="F97"/>
  <c r="B150"/>
  <c r="B146"/>
  <c r="B142"/>
  <c r="P151"/>
  <c r="L151"/>
  <c r="H151"/>
  <c r="D151"/>
  <c r="P150"/>
  <c r="L150"/>
  <c r="H150"/>
  <c r="D150"/>
  <c r="P149"/>
  <c r="L149"/>
  <c r="H149"/>
  <c r="D149"/>
  <c r="P148"/>
  <c r="L148"/>
  <c r="H148"/>
  <c r="D148"/>
  <c r="P147"/>
  <c r="L147"/>
  <c r="H147"/>
  <c r="D147"/>
  <c r="P146"/>
  <c r="L146"/>
  <c r="H146"/>
  <c r="D146"/>
  <c r="P145"/>
  <c r="L145"/>
  <c r="H145"/>
  <c r="D145"/>
  <c r="P144"/>
  <c r="L144"/>
  <c r="H144"/>
  <c r="D144"/>
  <c r="P143"/>
  <c r="L143"/>
  <c r="H143"/>
  <c r="D143"/>
  <c r="P142"/>
  <c r="L142"/>
  <c r="H142"/>
  <c r="D142"/>
  <c r="P141"/>
  <c r="L141"/>
  <c r="H141"/>
  <c r="D141"/>
  <c r="P140"/>
  <c r="L140"/>
  <c r="H140"/>
  <c r="D140"/>
  <c r="P139"/>
  <c r="L139"/>
  <c r="H139"/>
  <c r="D139"/>
  <c r="P138"/>
  <c r="L138"/>
  <c r="H138"/>
  <c r="D138"/>
  <c r="P137"/>
  <c r="L137"/>
  <c r="H137"/>
  <c r="D137"/>
  <c r="B176"/>
  <c r="B188"/>
  <c r="B184"/>
  <c r="R191"/>
  <c r="N191"/>
  <c r="J191"/>
  <c r="F191"/>
  <c r="R190"/>
  <c r="N190"/>
  <c r="J190"/>
  <c r="F190"/>
  <c r="R189"/>
  <c r="N189"/>
  <c r="J189"/>
  <c r="F189"/>
  <c r="R188"/>
  <c r="N188"/>
  <c r="J188"/>
  <c r="F188"/>
  <c r="R187"/>
  <c r="N187"/>
  <c r="J187"/>
  <c r="F187"/>
  <c r="R186"/>
  <c r="N186"/>
  <c r="J186"/>
  <c r="F186"/>
  <c r="R185"/>
  <c r="N185"/>
  <c r="J185"/>
  <c r="F185"/>
  <c r="R184"/>
  <c r="N184"/>
  <c r="J184"/>
  <c r="F184"/>
  <c r="R183"/>
  <c r="N183"/>
  <c r="J183"/>
  <c r="F183"/>
  <c r="R182"/>
  <c r="N182"/>
  <c r="J182"/>
  <c r="F182"/>
  <c r="R181"/>
  <c r="N181"/>
  <c r="J181"/>
  <c r="F181"/>
  <c r="R180"/>
  <c r="N180"/>
  <c r="J180"/>
  <c r="F180"/>
  <c r="R179"/>
  <c r="N179"/>
  <c r="J179"/>
  <c r="F179"/>
  <c r="R178"/>
  <c r="N178"/>
  <c r="J178"/>
  <c r="F178"/>
  <c r="R177"/>
  <c r="N177"/>
  <c r="J177"/>
  <c r="F177"/>
  <c r="B216"/>
  <c r="B228"/>
  <c r="B224"/>
  <c r="F231"/>
  <c r="F230"/>
  <c r="F229"/>
  <c r="F228"/>
  <c r="F227"/>
  <c r="F226"/>
  <c r="F225"/>
  <c r="F224"/>
  <c r="F223"/>
  <c r="F222"/>
  <c r="F221"/>
  <c r="F220"/>
  <c r="F219"/>
  <c r="F218"/>
  <c r="F217"/>
  <c r="O20"/>
  <c r="O31"/>
  <c r="O30"/>
  <c r="O29"/>
  <c r="O28"/>
  <c r="O27"/>
  <c r="O26"/>
  <c r="V5" i="18"/>
  <c r="U5" s="1"/>
  <c r="U4"/>
  <c r="V90"/>
  <c r="V18"/>
  <c r="U12"/>
  <c r="U3"/>
  <c r="U92"/>
  <c r="V88"/>
  <c r="U88" s="1"/>
  <c r="V72"/>
  <c r="U66"/>
  <c r="U30"/>
  <c r="U20"/>
  <c r="U6"/>
  <c r="U78"/>
  <c r="U48"/>
  <c r="U79"/>
  <c r="V80"/>
  <c r="U49"/>
  <c r="V50"/>
  <c r="U27"/>
  <c r="V28"/>
  <c r="U13"/>
  <c r="V14"/>
  <c r="U67"/>
  <c r="V68"/>
  <c r="U31"/>
  <c r="V32"/>
  <c r="U21"/>
  <c r="V22"/>
  <c r="U57"/>
  <c r="V58"/>
  <c r="U7"/>
  <c r="V8"/>
  <c r="C59" i="17"/>
  <c r="C47"/>
  <c r="C11"/>
  <c r="C35"/>
  <c r="C23"/>
  <c r="AD30" i="15"/>
  <c r="AD31"/>
  <c r="AD32"/>
  <c r="AD33"/>
  <c r="AD34"/>
  <c r="AD35"/>
  <c r="AD36"/>
  <c r="AD37"/>
  <c r="AD38"/>
  <c r="AD39"/>
  <c r="AD40"/>
  <c r="AD41"/>
  <c r="AD42"/>
  <c r="AD43"/>
  <c r="AD44"/>
  <c r="AD45"/>
  <c r="AD29"/>
  <c r="S2" i="1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D7" i="1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Z3" i="16"/>
  <c r="AA3"/>
  <c r="AB3"/>
  <c r="AC3"/>
  <c r="AD3"/>
  <c r="AE3"/>
  <c r="AF3"/>
  <c r="AG3"/>
  <c r="AH3"/>
  <c r="AI3"/>
  <c r="AJ3"/>
  <c r="AK3"/>
  <c r="AL3"/>
  <c r="AM3"/>
  <c r="AN3"/>
  <c r="Z4"/>
  <c r="AA4"/>
  <c r="AB4"/>
  <c r="AC4"/>
  <c r="AD4"/>
  <c r="AE4"/>
  <c r="AF4"/>
  <c r="AG4"/>
  <c r="AH4"/>
  <c r="AI4"/>
  <c r="AJ4"/>
  <c r="AK4"/>
  <c r="AL4"/>
  <c r="AM4"/>
  <c r="AN4"/>
  <c r="Z5"/>
  <c r="AA5"/>
  <c r="AB5"/>
  <c r="AC5"/>
  <c r="AD5"/>
  <c r="AE5"/>
  <c r="AF5"/>
  <c r="AG5"/>
  <c r="AH5"/>
  <c r="AI5"/>
  <c r="AJ5"/>
  <c r="AK5"/>
  <c r="AL5"/>
  <c r="AM5"/>
  <c r="AN5"/>
  <c r="Z6"/>
  <c r="AA6"/>
  <c r="AB6"/>
  <c r="AC6"/>
  <c r="AD6"/>
  <c r="AE6"/>
  <c r="AF6"/>
  <c r="AG6"/>
  <c r="AH6"/>
  <c r="AI6"/>
  <c r="AJ6"/>
  <c r="AK6"/>
  <c r="AL6"/>
  <c r="AM6"/>
  <c r="AN6"/>
  <c r="Z7"/>
  <c r="AA7"/>
  <c r="AB7"/>
  <c r="AC7"/>
  <c r="AD7"/>
  <c r="AE7"/>
  <c r="AF7"/>
  <c r="AG7"/>
  <c r="AH7"/>
  <c r="AI7"/>
  <c r="AJ7"/>
  <c r="AK7"/>
  <c r="AL7"/>
  <c r="AM7"/>
  <c r="AN7"/>
  <c r="Z8"/>
  <c r="AA8"/>
  <c r="AB8"/>
  <c r="AC8"/>
  <c r="AD8"/>
  <c r="AE8"/>
  <c r="AF8"/>
  <c r="AG8"/>
  <c r="AH8"/>
  <c r="AI8"/>
  <c r="AJ8"/>
  <c r="AK8"/>
  <c r="AL8"/>
  <c r="AM8"/>
  <c r="AN8"/>
  <c r="Z9"/>
  <c r="AA9"/>
  <c r="AB9"/>
  <c r="AC9"/>
  <c r="AD9"/>
  <c r="AE9"/>
  <c r="AF9"/>
  <c r="AG9"/>
  <c r="AH9"/>
  <c r="AI9"/>
  <c r="AJ9"/>
  <c r="AK9"/>
  <c r="AL9"/>
  <c r="AM9"/>
  <c r="AN9"/>
  <c r="Z10"/>
  <c r="AA10"/>
  <c r="AB10"/>
  <c r="AC10"/>
  <c r="AD10"/>
  <c r="AE10"/>
  <c r="AF10"/>
  <c r="AG10"/>
  <c r="AH10"/>
  <c r="AI10"/>
  <c r="AJ10"/>
  <c r="AK10"/>
  <c r="AL10"/>
  <c r="AM10"/>
  <c r="AN10"/>
  <c r="Z11"/>
  <c r="AA11"/>
  <c r="AB11"/>
  <c r="AC11"/>
  <c r="AD11"/>
  <c r="AE11"/>
  <c r="AF11"/>
  <c r="AG11"/>
  <c r="AH11"/>
  <c r="AI11"/>
  <c r="AJ11"/>
  <c r="AK11"/>
  <c r="AL11"/>
  <c r="AM11"/>
  <c r="AN11"/>
  <c r="Z12"/>
  <c r="AA12"/>
  <c r="AB12"/>
  <c r="AC12"/>
  <c r="AD12"/>
  <c r="AE12"/>
  <c r="AF12"/>
  <c r="AG12"/>
  <c r="AH12"/>
  <c r="AI12"/>
  <c r="AJ12"/>
  <c r="AK12"/>
  <c r="AL12"/>
  <c r="AM12"/>
  <c r="AN12"/>
  <c r="Z13"/>
  <c r="AA13"/>
  <c r="AB13"/>
  <c r="AC13"/>
  <c r="AD13"/>
  <c r="AE13"/>
  <c r="AF13"/>
  <c r="AG13"/>
  <c r="AH13"/>
  <c r="AI13"/>
  <c r="AJ13"/>
  <c r="AK13"/>
  <c r="AL13"/>
  <c r="AM13"/>
  <c r="AN13"/>
  <c r="Z14"/>
  <c r="AA14"/>
  <c r="AB14"/>
  <c r="AC14"/>
  <c r="AD14"/>
  <c r="AE14"/>
  <c r="AF14"/>
  <c r="AG14"/>
  <c r="AH14"/>
  <c r="AI14"/>
  <c r="AJ14"/>
  <c r="AK14"/>
  <c r="AL14"/>
  <c r="AM14"/>
  <c r="AN14"/>
  <c r="Z15"/>
  <c r="AA15"/>
  <c r="AB15"/>
  <c r="AC15"/>
  <c r="AD15"/>
  <c r="AE15"/>
  <c r="AF15"/>
  <c r="AG15"/>
  <c r="AH15"/>
  <c r="AI15"/>
  <c r="AJ15"/>
  <c r="AK15"/>
  <c r="AL15"/>
  <c r="AM15"/>
  <c r="AN15"/>
  <c r="Z16"/>
  <c r="AA16"/>
  <c r="AB16"/>
  <c r="AC16"/>
  <c r="AD16"/>
  <c r="AE16"/>
  <c r="AF16"/>
  <c r="AG16"/>
  <c r="AH16"/>
  <c r="AI16"/>
  <c r="AJ16"/>
  <c r="AK16"/>
  <c r="AL16"/>
  <c r="AM16"/>
  <c r="AN16"/>
  <c r="Z17"/>
  <c r="AA17"/>
  <c r="AB17"/>
  <c r="AC17"/>
  <c r="AD17"/>
  <c r="AE17"/>
  <c r="AF17"/>
  <c r="AG17"/>
  <c r="AH17"/>
  <c r="AI17"/>
  <c r="AJ17"/>
  <c r="AK17"/>
  <c r="AL17"/>
  <c r="AM17"/>
  <c r="AN17"/>
  <c r="Z18"/>
  <c r="AA18"/>
  <c r="AB18"/>
  <c r="AC18"/>
  <c r="AD18"/>
  <c r="AE18"/>
  <c r="AF18"/>
  <c r="AG18"/>
  <c r="AH18"/>
  <c r="AI18"/>
  <c r="AJ18"/>
  <c r="AK18"/>
  <c r="AL18"/>
  <c r="AM18"/>
  <c r="AN18"/>
  <c r="Z19"/>
  <c r="AA19"/>
  <c r="AB19"/>
  <c r="AC19"/>
  <c r="AD19"/>
  <c r="AE19"/>
  <c r="AF19"/>
  <c r="AG19"/>
  <c r="AH19"/>
  <c r="AI19"/>
  <c r="AJ19"/>
  <c r="AK19"/>
  <c r="AL19"/>
  <c r="AM19"/>
  <c r="AN19"/>
  <c r="Z20"/>
  <c r="AA20"/>
  <c r="AB20"/>
  <c r="AC20"/>
  <c r="AD20"/>
  <c r="AE20"/>
  <c r="AF20"/>
  <c r="AG20"/>
  <c r="AH20"/>
  <c r="AI20"/>
  <c r="AJ20"/>
  <c r="AK20"/>
  <c r="AL20"/>
  <c r="AM20"/>
  <c r="AN20"/>
  <c r="Z21"/>
  <c r="AA21"/>
  <c r="AB21"/>
  <c r="AC21"/>
  <c r="AD21"/>
  <c r="AE21"/>
  <c r="AF21"/>
  <c r="AG21"/>
  <c r="AH21"/>
  <c r="AI21"/>
  <c r="AJ21"/>
  <c r="AK21"/>
  <c r="AL21"/>
  <c r="AM21"/>
  <c r="AN21"/>
  <c r="Z22"/>
  <c r="AA22"/>
  <c r="AB22"/>
  <c r="AC22"/>
  <c r="AD22"/>
  <c r="AE22"/>
  <c r="AF22"/>
  <c r="AG22"/>
  <c r="AH22"/>
  <c r="AI22"/>
  <c r="AJ22"/>
  <c r="AK22"/>
  <c r="AL22"/>
  <c r="AM22"/>
  <c r="AN22"/>
  <c r="Z23"/>
  <c r="AA23"/>
  <c r="AB23"/>
  <c r="AC23"/>
  <c r="AD23"/>
  <c r="AE23"/>
  <c r="AF23"/>
  <c r="AG23"/>
  <c r="AH23"/>
  <c r="AI23"/>
  <c r="AJ23"/>
  <c r="AK23"/>
  <c r="AL23"/>
  <c r="AM23"/>
  <c r="AN23"/>
  <c r="Z24"/>
  <c r="AA24"/>
  <c r="AB24"/>
  <c r="AC24"/>
  <c r="AD24"/>
  <c r="AE24"/>
  <c r="AF24"/>
  <c r="AG24"/>
  <c r="AH24"/>
  <c r="AI24"/>
  <c r="AJ24"/>
  <c r="AK24"/>
  <c r="AL24"/>
  <c r="AM24"/>
  <c r="AN24"/>
  <c r="Z25"/>
  <c r="AA25"/>
  <c r="AB25"/>
  <c r="AC25"/>
  <c r="AD25"/>
  <c r="AE25"/>
  <c r="AF25"/>
  <c r="AG25"/>
  <c r="AH25"/>
  <c r="AI25"/>
  <c r="AJ25"/>
  <c r="AK25"/>
  <c r="AL25"/>
  <c r="AM25"/>
  <c r="AN25"/>
  <c r="Z26"/>
  <c r="AA26"/>
  <c r="AB26"/>
  <c r="AC26"/>
  <c r="AD26"/>
  <c r="AE26"/>
  <c r="AF26"/>
  <c r="AG26"/>
  <c r="AH26"/>
  <c r="AI26"/>
  <c r="AJ26"/>
  <c r="AK26"/>
  <c r="AL26"/>
  <c r="AM26"/>
  <c r="AN26"/>
  <c r="Z27"/>
  <c r="AA27"/>
  <c r="AB27"/>
  <c r="AC27"/>
  <c r="AD27"/>
  <c r="AE27"/>
  <c r="AF27"/>
  <c r="AG27"/>
  <c r="AH27"/>
  <c r="AI27"/>
  <c r="AJ27"/>
  <c r="AK27"/>
  <c r="AL27"/>
  <c r="AM27"/>
  <c r="AN27"/>
  <c r="Z28"/>
  <c r="AA28"/>
  <c r="AB28"/>
  <c r="AC28"/>
  <c r="AD28"/>
  <c r="AE28"/>
  <c r="AF28"/>
  <c r="AG28"/>
  <c r="AH28"/>
  <c r="AI28"/>
  <c r="AJ28"/>
  <c r="AK28"/>
  <c r="AL28"/>
  <c r="AM28"/>
  <c r="AN28"/>
  <c r="Z29"/>
  <c r="AA29"/>
  <c r="AB29"/>
  <c r="AC29"/>
  <c r="AD29"/>
  <c r="AE29"/>
  <c r="AF29"/>
  <c r="AG29"/>
  <c r="AH29"/>
  <c r="AI29"/>
  <c r="AJ29"/>
  <c r="AK29"/>
  <c r="AL29"/>
  <c r="AM29"/>
  <c r="AN29"/>
  <c r="Z30"/>
  <c r="AA30"/>
  <c r="AB30"/>
  <c r="AC30"/>
  <c r="AD30"/>
  <c r="AE30"/>
  <c r="AF30"/>
  <c r="AG30"/>
  <c r="AH30"/>
  <c r="AI30"/>
  <c r="AJ30"/>
  <c r="AK30"/>
  <c r="AL30"/>
  <c r="AM30"/>
  <c r="AN30"/>
  <c r="Z31"/>
  <c r="AA31"/>
  <c r="AB31"/>
  <c r="AC31"/>
  <c r="AD31"/>
  <c r="AE31"/>
  <c r="AF31"/>
  <c r="AG31"/>
  <c r="AH31"/>
  <c r="AI31"/>
  <c r="AJ31"/>
  <c r="AK31"/>
  <c r="AL31"/>
  <c r="AM31"/>
  <c r="AN31"/>
  <c r="Z32"/>
  <c r="AA32"/>
  <c r="AB32"/>
  <c r="AC32"/>
  <c r="AD32"/>
  <c r="AE32"/>
  <c r="AF32"/>
  <c r="AG32"/>
  <c r="AH32"/>
  <c r="AI32"/>
  <c r="AJ32"/>
  <c r="AK32"/>
  <c r="AL32"/>
  <c r="AM32"/>
  <c r="AN32"/>
  <c r="Z33"/>
  <c r="AA33"/>
  <c r="AB33"/>
  <c r="AC33"/>
  <c r="AD33"/>
  <c r="AE33"/>
  <c r="AF33"/>
  <c r="AG33"/>
  <c r="AH33"/>
  <c r="AI33"/>
  <c r="AJ33"/>
  <c r="AK33"/>
  <c r="AL33"/>
  <c r="AM33"/>
  <c r="AN33"/>
  <c r="Z34"/>
  <c r="AA34"/>
  <c r="AB34"/>
  <c r="AC34"/>
  <c r="AD34"/>
  <c r="AE34"/>
  <c r="AF34"/>
  <c r="AG34"/>
  <c r="AH34"/>
  <c r="AI34"/>
  <c r="AJ34"/>
  <c r="AK34"/>
  <c r="AL34"/>
  <c r="AM34"/>
  <c r="AN34"/>
  <c r="Z35"/>
  <c r="AA35"/>
  <c r="AB35"/>
  <c r="AC35"/>
  <c r="AD35"/>
  <c r="AE35"/>
  <c r="AF35"/>
  <c r="AG35"/>
  <c r="AH35"/>
  <c r="AI35"/>
  <c r="AJ35"/>
  <c r="AK35"/>
  <c r="AL35"/>
  <c r="AM35"/>
  <c r="AN35"/>
  <c r="Z36"/>
  <c r="AA36"/>
  <c r="AB36"/>
  <c r="AC36"/>
  <c r="AD36"/>
  <c r="AE36"/>
  <c r="AF36"/>
  <c r="AG36"/>
  <c r="AH36"/>
  <c r="AI36"/>
  <c r="AJ36"/>
  <c r="AK36"/>
  <c r="AL36"/>
  <c r="AM36"/>
  <c r="AN36"/>
  <c r="Z37"/>
  <c r="AA37"/>
  <c r="AB37"/>
  <c r="AC37"/>
  <c r="AD37"/>
  <c r="AE37"/>
  <c r="AF37"/>
  <c r="AG37"/>
  <c r="AH37"/>
  <c r="AI37"/>
  <c r="AJ37"/>
  <c r="AK37"/>
  <c r="AL37"/>
  <c r="AM37"/>
  <c r="AN37"/>
  <c r="Z38"/>
  <c r="AA38"/>
  <c r="AB38"/>
  <c r="AC38"/>
  <c r="AD38"/>
  <c r="AE38"/>
  <c r="AF38"/>
  <c r="AG38"/>
  <c r="AH38"/>
  <c r="AI38"/>
  <c r="AJ38"/>
  <c r="AK38"/>
  <c r="AL38"/>
  <c r="AM38"/>
  <c r="AN38"/>
  <c r="Z39"/>
  <c r="AA39"/>
  <c r="AB39"/>
  <c r="AC39"/>
  <c r="AD39"/>
  <c r="AE39"/>
  <c r="AF39"/>
  <c r="AG39"/>
  <c r="AH39"/>
  <c r="AI39"/>
  <c r="AJ39"/>
  <c r="AK39"/>
  <c r="AL39"/>
  <c r="AM39"/>
  <c r="AN39"/>
  <c r="Z40"/>
  <c r="AA40"/>
  <c r="AB40"/>
  <c r="AC40"/>
  <c r="AD40"/>
  <c r="AE40"/>
  <c r="AF40"/>
  <c r="AG40"/>
  <c r="AH40"/>
  <c r="AI40"/>
  <c r="AJ40"/>
  <c r="AK40"/>
  <c r="AL40"/>
  <c r="AM40"/>
  <c r="AN40"/>
  <c r="Z41"/>
  <c r="AA41"/>
  <c r="AB41"/>
  <c r="AC41"/>
  <c r="AD41"/>
  <c r="AE41"/>
  <c r="AF41"/>
  <c r="AG41"/>
  <c r="AH41"/>
  <c r="AI41"/>
  <c r="AJ41"/>
  <c r="AK41"/>
  <c r="AL41"/>
  <c r="AM41"/>
  <c r="AN41"/>
  <c r="Z42"/>
  <c r="AA42"/>
  <c r="AB42"/>
  <c r="AC42"/>
  <c r="AD42"/>
  <c r="AE42"/>
  <c r="AF42"/>
  <c r="AG42"/>
  <c r="AH42"/>
  <c r="AI42"/>
  <c r="AJ42"/>
  <c r="AK42"/>
  <c r="AL42"/>
  <c r="AM42"/>
  <c r="AN42"/>
  <c r="Z43"/>
  <c r="AA43"/>
  <c r="AB43"/>
  <c r="AC43"/>
  <c r="AD43"/>
  <c r="AE43"/>
  <c r="AF43"/>
  <c r="AG43"/>
  <c r="AH43"/>
  <c r="AI43"/>
  <c r="AJ43"/>
  <c r="AK43"/>
  <c r="AL43"/>
  <c r="AM43"/>
  <c r="AN43"/>
  <c r="Z44"/>
  <c r="AA44"/>
  <c r="AB44"/>
  <c r="AC44"/>
  <c r="AD44"/>
  <c r="AE44"/>
  <c r="AF44"/>
  <c r="AG44"/>
  <c r="AH44"/>
  <c r="AI44"/>
  <c r="AJ44"/>
  <c r="AK44"/>
  <c r="AL44"/>
  <c r="AM44"/>
  <c r="AN44"/>
  <c r="Z45"/>
  <c r="AA45"/>
  <c r="AB45"/>
  <c r="AC45"/>
  <c r="AD45"/>
  <c r="AE45"/>
  <c r="AF45"/>
  <c r="AG45"/>
  <c r="AH45"/>
  <c r="AI45"/>
  <c r="AJ45"/>
  <c r="AK45"/>
  <c r="AL45"/>
  <c r="AM45"/>
  <c r="AN45"/>
  <c r="Z46"/>
  <c r="AA46"/>
  <c r="AB46"/>
  <c r="AC46"/>
  <c r="AD46"/>
  <c r="AE46"/>
  <c r="AF46"/>
  <c r="AG46"/>
  <c r="AH46"/>
  <c r="AI46"/>
  <c r="AJ46"/>
  <c r="AK46"/>
  <c r="AL46"/>
  <c r="AM46"/>
  <c r="AN46"/>
  <c r="Z47"/>
  <c r="AA47"/>
  <c r="AB47"/>
  <c r="AC47"/>
  <c r="AD47"/>
  <c r="AE47"/>
  <c r="AF47"/>
  <c r="AG47"/>
  <c r="AH47"/>
  <c r="AI47"/>
  <c r="AJ47"/>
  <c r="AK47"/>
  <c r="AL47"/>
  <c r="AM47"/>
  <c r="AN47"/>
  <c r="Z48"/>
  <c r="AA48"/>
  <c r="AB48"/>
  <c r="AC48"/>
  <c r="AD48"/>
  <c r="AE48"/>
  <c r="AF48"/>
  <c r="AG48"/>
  <c r="AH48"/>
  <c r="AI48"/>
  <c r="AJ48"/>
  <c r="AK48"/>
  <c r="AL48"/>
  <c r="AM48"/>
  <c r="AN48"/>
  <c r="Z49"/>
  <c r="AA49"/>
  <c r="AB49"/>
  <c r="AC49"/>
  <c r="AD49"/>
  <c r="AE49"/>
  <c r="AF49"/>
  <c r="AG49"/>
  <c r="AH49"/>
  <c r="AI49"/>
  <c r="AJ49"/>
  <c r="AK49"/>
  <c r="AL49"/>
  <c r="AM49"/>
  <c r="AN49"/>
  <c r="Z50"/>
  <c r="AA50"/>
  <c r="AB50"/>
  <c r="AC50"/>
  <c r="AD50"/>
  <c r="AE50"/>
  <c r="AF50"/>
  <c r="AG50"/>
  <c r="AH50"/>
  <c r="AI50"/>
  <c r="AJ50"/>
  <c r="AK50"/>
  <c r="AL50"/>
  <c r="AM50"/>
  <c r="AN50"/>
  <c r="Z51"/>
  <c r="AA51"/>
  <c r="AB51"/>
  <c r="AC51"/>
  <c r="AD51"/>
  <c r="AE51"/>
  <c r="AF51"/>
  <c r="AG51"/>
  <c r="AH51"/>
  <c r="AI51"/>
  <c r="AJ51"/>
  <c r="AK51"/>
  <c r="AL51"/>
  <c r="AM51"/>
  <c r="AN51"/>
  <c r="Z52"/>
  <c r="AA52"/>
  <c r="AB52"/>
  <c r="AC52"/>
  <c r="AD52"/>
  <c r="AE52"/>
  <c r="AF52"/>
  <c r="AG52"/>
  <c r="AH52"/>
  <c r="AI52"/>
  <c r="AJ52"/>
  <c r="AK52"/>
  <c r="AL52"/>
  <c r="AM52"/>
  <c r="AN52"/>
  <c r="Z53"/>
  <c r="AA53"/>
  <c r="AB53"/>
  <c r="AC53"/>
  <c r="AD53"/>
  <c r="AE53"/>
  <c r="AF53"/>
  <c r="AG53"/>
  <c r="AH53"/>
  <c r="AI53"/>
  <c r="AJ53"/>
  <c r="AK53"/>
  <c r="AL53"/>
  <c r="AM53"/>
  <c r="AN53"/>
  <c r="Z54"/>
  <c r="AA54"/>
  <c r="AB54"/>
  <c r="AC54"/>
  <c r="AD54"/>
  <c r="AE54"/>
  <c r="AF54"/>
  <c r="AG54"/>
  <c r="AH54"/>
  <c r="AI54"/>
  <c r="AJ54"/>
  <c r="AK54"/>
  <c r="AL54"/>
  <c r="AM54"/>
  <c r="AN54"/>
  <c r="Z55"/>
  <c r="AA55"/>
  <c r="AB55"/>
  <c r="AC55"/>
  <c r="AD55"/>
  <c r="AE55"/>
  <c r="AF55"/>
  <c r="AG55"/>
  <c r="AH55"/>
  <c r="AI55"/>
  <c r="AJ55"/>
  <c r="AK55"/>
  <c r="AL55"/>
  <c r="AM55"/>
  <c r="AN55"/>
  <c r="Z56"/>
  <c r="AA56"/>
  <c r="AB56"/>
  <c r="AC56"/>
  <c r="AD56"/>
  <c r="AE56"/>
  <c r="AF56"/>
  <c r="AG56"/>
  <c r="AH56"/>
  <c r="AI56"/>
  <c r="AJ56"/>
  <c r="AK56"/>
  <c r="AL56"/>
  <c r="AM56"/>
  <c r="AN56"/>
  <c r="Z57"/>
  <c r="AA57"/>
  <c r="AB57"/>
  <c r="AC57"/>
  <c r="AD57"/>
  <c r="AE57"/>
  <c r="AF57"/>
  <c r="AG57"/>
  <c r="AH57"/>
  <c r="AI57"/>
  <c r="AJ57"/>
  <c r="AK57"/>
  <c r="AL57"/>
  <c r="AM57"/>
  <c r="AN57"/>
  <c r="Z58"/>
  <c r="AA58"/>
  <c r="AB58"/>
  <c r="AC58"/>
  <c r="AD58"/>
  <c r="AE58"/>
  <c r="AF58"/>
  <c r="AG58"/>
  <c r="AH58"/>
  <c r="AI58"/>
  <c r="AJ58"/>
  <c r="AK58"/>
  <c r="AL58"/>
  <c r="AM58"/>
  <c r="AN58"/>
  <c r="Z59"/>
  <c r="AA59"/>
  <c r="AB59"/>
  <c r="AC59"/>
  <c r="AD59"/>
  <c r="AE59"/>
  <c r="AF59"/>
  <c r="AG59"/>
  <c r="AH59"/>
  <c r="AI59"/>
  <c r="AJ59"/>
  <c r="AK59"/>
  <c r="AL59"/>
  <c r="AM59"/>
  <c r="AN59"/>
  <c r="Z60"/>
  <c r="AA60"/>
  <c r="AB60"/>
  <c r="AC60"/>
  <c r="AD60"/>
  <c r="AE60"/>
  <c r="AF60"/>
  <c r="AG60"/>
  <c r="AH60"/>
  <c r="AI60"/>
  <c r="AJ60"/>
  <c r="AK60"/>
  <c r="AL60"/>
  <c r="AM60"/>
  <c r="AN60"/>
  <c r="Z61"/>
  <c r="AA61"/>
  <c r="AB61"/>
  <c r="AC61"/>
  <c r="AD61"/>
  <c r="AE61"/>
  <c r="AF61"/>
  <c r="AG61"/>
  <c r="AH61"/>
  <c r="AI61"/>
  <c r="AJ61"/>
  <c r="AK61"/>
  <c r="AL61"/>
  <c r="AM61"/>
  <c r="AN61"/>
  <c r="Z62"/>
  <c r="AA62"/>
  <c r="AB62"/>
  <c r="AC62"/>
  <c r="AD62"/>
  <c r="AE62"/>
  <c r="AF62"/>
  <c r="AG62"/>
  <c r="AH62"/>
  <c r="AI62"/>
  <c r="AJ62"/>
  <c r="AK62"/>
  <c r="AL62"/>
  <c r="AM62"/>
  <c r="AN62"/>
  <c r="Z63"/>
  <c r="AA63"/>
  <c r="AB63"/>
  <c r="AC63"/>
  <c r="AD63"/>
  <c r="AE63"/>
  <c r="AF63"/>
  <c r="AG63"/>
  <c r="AH63"/>
  <c r="AI63"/>
  <c r="AJ63"/>
  <c r="AK63"/>
  <c r="AL63"/>
  <c r="AM63"/>
  <c r="AN63"/>
  <c r="Z64"/>
  <c r="AA64"/>
  <c r="AB64"/>
  <c r="AC64"/>
  <c r="AD64"/>
  <c r="AE64"/>
  <c r="AF64"/>
  <c r="AG64"/>
  <c r="AH64"/>
  <c r="AI64"/>
  <c r="AJ64"/>
  <c r="AK64"/>
  <c r="AL64"/>
  <c r="AM64"/>
  <c r="AN64"/>
  <c r="Z65"/>
  <c r="AA65"/>
  <c r="AB65"/>
  <c r="AC65"/>
  <c r="AD65"/>
  <c r="AE65"/>
  <c r="AF65"/>
  <c r="AG65"/>
  <c r="AH65"/>
  <c r="AI65"/>
  <c r="AJ65"/>
  <c r="AK65"/>
  <c r="AL65"/>
  <c r="AM65"/>
  <c r="AN65"/>
  <c r="Z66"/>
  <c r="AA66"/>
  <c r="AB66"/>
  <c r="AC66"/>
  <c r="AD66"/>
  <c r="AE66"/>
  <c r="AF66"/>
  <c r="AG66"/>
  <c r="AH66"/>
  <c r="AI66"/>
  <c r="AJ66"/>
  <c r="AK66"/>
  <c r="AL66"/>
  <c r="AM66"/>
  <c r="AN66"/>
  <c r="Z67"/>
  <c r="AA67"/>
  <c r="AB67"/>
  <c r="AC67"/>
  <c r="AD67"/>
  <c r="AE67"/>
  <c r="AF67"/>
  <c r="AG67"/>
  <c r="AH67"/>
  <c r="AI67"/>
  <c r="AJ67"/>
  <c r="AK67"/>
  <c r="AL67"/>
  <c r="AM67"/>
  <c r="AN67"/>
  <c r="Z68"/>
  <c r="AA68"/>
  <c r="AB68"/>
  <c r="AC68"/>
  <c r="AD68"/>
  <c r="AE68"/>
  <c r="AF68"/>
  <c r="AG68"/>
  <c r="AH68"/>
  <c r="AI68"/>
  <c r="AJ68"/>
  <c r="AK68"/>
  <c r="AL68"/>
  <c r="AM68"/>
  <c r="AN68"/>
  <c r="Z69"/>
  <c r="AA69"/>
  <c r="AB69"/>
  <c r="AC69"/>
  <c r="AD69"/>
  <c r="AE69"/>
  <c r="AF69"/>
  <c r="AG69"/>
  <c r="AH69"/>
  <c r="AI69"/>
  <c r="AJ69"/>
  <c r="AK69"/>
  <c r="AL69"/>
  <c r="AM69"/>
  <c r="AN69"/>
  <c r="Z70"/>
  <c r="AA70"/>
  <c r="AB70"/>
  <c r="AC70"/>
  <c r="AD70"/>
  <c r="AE70"/>
  <c r="AF70"/>
  <c r="AG70"/>
  <c r="AH70"/>
  <c r="AI70"/>
  <c r="AJ70"/>
  <c r="AK70"/>
  <c r="AL70"/>
  <c r="AM70"/>
  <c r="AN70"/>
  <c r="Z71"/>
  <c r="AA71"/>
  <c r="AB71"/>
  <c r="AC71"/>
  <c r="AD71"/>
  <c r="AE71"/>
  <c r="AF71"/>
  <c r="AG71"/>
  <c r="AH71"/>
  <c r="AI71"/>
  <c r="AJ71"/>
  <c r="AK71"/>
  <c r="AL71"/>
  <c r="AM71"/>
  <c r="AN71"/>
  <c r="Z72"/>
  <c r="AA72"/>
  <c r="AB72"/>
  <c r="AC72"/>
  <c r="AD72"/>
  <c r="AE72"/>
  <c r="AF72"/>
  <c r="AG72"/>
  <c r="AH72"/>
  <c r="AI72"/>
  <c r="AJ72"/>
  <c r="AK72"/>
  <c r="AL72"/>
  <c r="AM72"/>
  <c r="AN72"/>
  <c r="Z73"/>
  <c r="AA73"/>
  <c r="AB73"/>
  <c r="AC73"/>
  <c r="AD73"/>
  <c r="AE73"/>
  <c r="AF73"/>
  <c r="AG73"/>
  <c r="AH73"/>
  <c r="AI73"/>
  <c r="AJ73"/>
  <c r="AK73"/>
  <c r="AL73"/>
  <c r="AM73"/>
  <c r="AN73"/>
  <c r="Z74"/>
  <c r="AA74"/>
  <c r="AB74"/>
  <c r="AC74"/>
  <c r="AD74"/>
  <c r="AE74"/>
  <c r="AF74"/>
  <c r="AG74"/>
  <c r="AH74"/>
  <c r="AI74"/>
  <c r="AJ74"/>
  <c r="AK74"/>
  <c r="AL74"/>
  <c r="AM74"/>
  <c r="AN74"/>
  <c r="Z75"/>
  <c r="AA75"/>
  <c r="AB75"/>
  <c r="AC75"/>
  <c r="AD75"/>
  <c r="AE75"/>
  <c r="AF75"/>
  <c r="AG75"/>
  <c r="AH75"/>
  <c r="AI75"/>
  <c r="AJ75"/>
  <c r="AK75"/>
  <c r="AL75"/>
  <c r="AM75"/>
  <c r="AN75"/>
  <c r="Z76"/>
  <c r="AA76"/>
  <c r="AB76"/>
  <c r="AC76"/>
  <c r="AD76"/>
  <c r="AE76"/>
  <c r="AF76"/>
  <c r="AG76"/>
  <c r="AH76"/>
  <c r="AI76"/>
  <c r="AJ76"/>
  <c r="AK76"/>
  <c r="AL76"/>
  <c r="AM76"/>
  <c r="AN76"/>
  <c r="Z77"/>
  <c r="AA77"/>
  <c r="AB77"/>
  <c r="AC77"/>
  <c r="AD77"/>
  <c r="AE77"/>
  <c r="AF77"/>
  <c r="AG77"/>
  <c r="AH77"/>
  <c r="AI77"/>
  <c r="AJ77"/>
  <c r="AK77"/>
  <c r="AL77"/>
  <c r="AM77"/>
  <c r="AN77"/>
  <c r="Z78"/>
  <c r="AA78"/>
  <c r="AB78"/>
  <c r="AC78"/>
  <c r="AD78"/>
  <c r="AE78"/>
  <c r="AF78"/>
  <c r="AG78"/>
  <c r="AH78"/>
  <c r="AI78"/>
  <c r="AJ78"/>
  <c r="AK78"/>
  <c r="AL78"/>
  <c r="AM78"/>
  <c r="AN78"/>
  <c r="Z79"/>
  <c r="AA79"/>
  <c r="AB79"/>
  <c r="AC79"/>
  <c r="AD79"/>
  <c r="AE79"/>
  <c r="AF79"/>
  <c r="AG79"/>
  <c r="AH79"/>
  <c r="AI79"/>
  <c r="AJ79"/>
  <c r="AK79"/>
  <c r="AL79"/>
  <c r="AM79"/>
  <c r="AN79"/>
  <c r="Z80"/>
  <c r="AA80"/>
  <c r="AB80"/>
  <c r="AC80"/>
  <c r="AD80"/>
  <c r="AE80"/>
  <c r="AF80"/>
  <c r="AG80"/>
  <c r="AH80"/>
  <c r="AI80"/>
  <c r="AJ80"/>
  <c r="AK80"/>
  <c r="AL80"/>
  <c r="AM80"/>
  <c r="AN80"/>
  <c r="Z81"/>
  <c r="AA81"/>
  <c r="AB81"/>
  <c r="AC81"/>
  <c r="AD81"/>
  <c r="AE81"/>
  <c r="AF81"/>
  <c r="AG81"/>
  <c r="AH81"/>
  <c r="AI81"/>
  <c r="AJ81"/>
  <c r="AK81"/>
  <c r="AL81"/>
  <c r="AM81"/>
  <c r="AN81"/>
  <c r="Z82"/>
  <c r="AA82"/>
  <c r="AB82"/>
  <c r="AC82"/>
  <c r="AD82"/>
  <c r="AE82"/>
  <c r="AF82"/>
  <c r="AG82"/>
  <c r="AH82"/>
  <c r="AI82"/>
  <c r="AJ82"/>
  <c r="AK82"/>
  <c r="AL82"/>
  <c r="AM82"/>
  <c r="AN82"/>
  <c r="Z83"/>
  <c r="AA83"/>
  <c r="AB83"/>
  <c r="AC83"/>
  <c r="AD83"/>
  <c r="AE83"/>
  <c r="AF83"/>
  <c r="AG83"/>
  <c r="AH83"/>
  <c r="AI83"/>
  <c r="AJ83"/>
  <c r="AK83"/>
  <c r="AL83"/>
  <c r="AM83"/>
  <c r="AN83"/>
  <c r="Z84"/>
  <c r="AA84"/>
  <c r="AB84"/>
  <c r="AC84"/>
  <c r="AD84"/>
  <c r="AE84"/>
  <c r="AF84"/>
  <c r="AG84"/>
  <c r="AH84"/>
  <c r="AI84"/>
  <c r="AJ84"/>
  <c r="AK84"/>
  <c r="AL84"/>
  <c r="AM84"/>
  <c r="AN84"/>
  <c r="Z85"/>
  <c r="AA85"/>
  <c r="AB85"/>
  <c r="AC85"/>
  <c r="AD85"/>
  <c r="AE85"/>
  <c r="AF85"/>
  <c r="AG85"/>
  <c r="AH85"/>
  <c r="AI85"/>
  <c r="AJ85"/>
  <c r="AK85"/>
  <c r="AL85"/>
  <c r="AM85"/>
  <c r="AN85"/>
  <c r="Z86"/>
  <c r="AA86"/>
  <c r="AB86"/>
  <c r="AC86"/>
  <c r="AD86"/>
  <c r="AE86"/>
  <c r="AF86"/>
  <c r="AG86"/>
  <c r="AH86"/>
  <c r="AI86"/>
  <c r="AJ86"/>
  <c r="AK86"/>
  <c r="AL86"/>
  <c r="AM86"/>
  <c r="AN86"/>
  <c r="Z87"/>
  <c r="AA87"/>
  <c r="AB87"/>
  <c r="AC87"/>
  <c r="AD87"/>
  <c r="AE87"/>
  <c r="AF87"/>
  <c r="AG87"/>
  <c r="AH87"/>
  <c r="AI87"/>
  <c r="AJ87"/>
  <c r="AK87"/>
  <c r="AL87"/>
  <c r="AM87"/>
  <c r="AN87"/>
  <c r="Z88"/>
  <c r="AA88"/>
  <c r="AB88"/>
  <c r="AC88"/>
  <c r="AD88"/>
  <c r="AE88"/>
  <c r="AF88"/>
  <c r="AG88"/>
  <c r="AH88"/>
  <c r="AI88"/>
  <c r="AJ88"/>
  <c r="AK88"/>
  <c r="AL88"/>
  <c r="AM88"/>
  <c r="AN88"/>
  <c r="Z89"/>
  <c r="AA89"/>
  <c r="AB89"/>
  <c r="AC89"/>
  <c r="AD89"/>
  <c r="AE89"/>
  <c r="AF89"/>
  <c r="AG89"/>
  <c r="AH89"/>
  <c r="AI89"/>
  <c r="AJ89"/>
  <c r="AK89"/>
  <c r="AL89"/>
  <c r="AM89"/>
  <c r="AN89"/>
  <c r="Z90"/>
  <c r="AA90"/>
  <c r="AB90"/>
  <c r="AC90"/>
  <c r="AD90"/>
  <c r="AE90"/>
  <c r="AF90"/>
  <c r="AG90"/>
  <c r="AH90"/>
  <c r="AI90"/>
  <c r="AJ90"/>
  <c r="AK90"/>
  <c r="AL90"/>
  <c r="AM90"/>
  <c r="AN90"/>
  <c r="Z91"/>
  <c r="AA91"/>
  <c r="AB91"/>
  <c r="AC91"/>
  <c r="AD91"/>
  <c r="AE91"/>
  <c r="AF91"/>
  <c r="AG91"/>
  <c r="AH91"/>
  <c r="AI91"/>
  <c r="AJ91"/>
  <c r="AK91"/>
  <c r="AL91"/>
  <c r="AM91"/>
  <c r="AN91"/>
  <c r="Z92"/>
  <c r="AA92"/>
  <c r="AB92"/>
  <c r="AC92"/>
  <c r="AD92"/>
  <c r="AE92"/>
  <c r="AF92"/>
  <c r="AG92"/>
  <c r="AH92"/>
  <c r="AI92"/>
  <c r="AJ92"/>
  <c r="AK92"/>
  <c r="AL92"/>
  <c r="AM92"/>
  <c r="AN92"/>
  <c r="Z93"/>
  <c r="AA93"/>
  <c r="AB93"/>
  <c r="AC93"/>
  <c r="AD93"/>
  <c r="AE93"/>
  <c r="AF93"/>
  <c r="AG93"/>
  <c r="AH93"/>
  <c r="AI93"/>
  <c r="AJ93"/>
  <c r="AK93"/>
  <c r="AL93"/>
  <c r="AM93"/>
  <c r="AN93"/>
  <c r="Z94"/>
  <c r="AA94"/>
  <c r="AB94"/>
  <c r="AC94"/>
  <c r="AD94"/>
  <c r="AE94"/>
  <c r="AF94"/>
  <c r="AG94"/>
  <c r="AH94"/>
  <c r="AI94"/>
  <c r="AJ94"/>
  <c r="AK94"/>
  <c r="AL94"/>
  <c r="AM94"/>
  <c r="AN94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3"/>
  <c r="V4"/>
  <c r="W4"/>
  <c r="V5"/>
  <c r="W5"/>
  <c r="U6"/>
  <c r="U7" s="1"/>
  <c r="U8" s="1"/>
  <c r="U9" s="1"/>
  <c r="U10" s="1"/>
  <c r="U11" s="1"/>
  <c r="V6"/>
  <c r="W6"/>
  <c r="V7"/>
  <c r="W7"/>
  <c r="V8"/>
  <c r="W8"/>
  <c r="V9"/>
  <c r="W9"/>
  <c r="V10"/>
  <c r="W10"/>
  <c r="V11"/>
  <c r="W11"/>
  <c r="U12"/>
  <c r="V12"/>
  <c r="W12"/>
  <c r="V13"/>
  <c r="W13"/>
  <c r="V14"/>
  <c r="W14"/>
  <c r="V15"/>
  <c r="W15"/>
  <c r="V16"/>
  <c r="W16"/>
  <c r="U17"/>
  <c r="U18" s="1"/>
  <c r="U19" s="1"/>
  <c r="V17"/>
  <c r="W17"/>
  <c r="V18"/>
  <c r="W18"/>
  <c r="V19"/>
  <c r="W19"/>
  <c r="U20"/>
  <c r="U21" s="1"/>
  <c r="V20"/>
  <c r="W20"/>
  <c r="V21"/>
  <c r="W21"/>
  <c r="V22"/>
  <c r="W22"/>
  <c r="V23"/>
  <c r="W23"/>
  <c r="V24"/>
  <c r="W24"/>
  <c r="V25"/>
  <c r="W25"/>
  <c r="U26"/>
  <c r="V26"/>
  <c r="W26"/>
  <c r="V27"/>
  <c r="W27"/>
  <c r="V28"/>
  <c r="W28"/>
  <c r="V29"/>
  <c r="W29"/>
  <c r="U30"/>
  <c r="V30"/>
  <c r="W30"/>
  <c r="V31"/>
  <c r="W31"/>
  <c r="V32"/>
  <c r="W32"/>
  <c r="V33"/>
  <c r="W33"/>
  <c r="V34"/>
  <c r="W34"/>
  <c r="V35"/>
  <c r="W35"/>
  <c r="U36"/>
  <c r="V36"/>
  <c r="W36"/>
  <c r="U37"/>
  <c r="V37"/>
  <c r="W37"/>
  <c r="V38"/>
  <c r="W38"/>
  <c r="V39"/>
  <c r="W39"/>
  <c r="V40"/>
  <c r="W40"/>
  <c r="V41"/>
  <c r="W41"/>
  <c r="V42"/>
  <c r="W42"/>
  <c r="U43"/>
  <c r="U44" s="1"/>
  <c r="U45" s="1"/>
  <c r="V43"/>
  <c r="W43"/>
  <c r="V44"/>
  <c r="W44"/>
  <c r="V45"/>
  <c r="W45"/>
  <c r="V46"/>
  <c r="W46"/>
  <c r="V47"/>
  <c r="W47"/>
  <c r="U48"/>
  <c r="U49" s="1"/>
  <c r="V48"/>
  <c r="W48"/>
  <c r="V49"/>
  <c r="W49"/>
  <c r="V50"/>
  <c r="W50"/>
  <c r="V51"/>
  <c r="W51"/>
  <c r="V52"/>
  <c r="W52"/>
  <c r="U53"/>
  <c r="V53"/>
  <c r="W53"/>
  <c r="V54"/>
  <c r="W54"/>
  <c r="V55"/>
  <c r="W55"/>
  <c r="U56"/>
  <c r="U57" s="1"/>
  <c r="V56"/>
  <c r="W56"/>
  <c r="V57"/>
  <c r="W57"/>
  <c r="V58"/>
  <c r="W58"/>
  <c r="V59"/>
  <c r="W59"/>
  <c r="V60"/>
  <c r="W60"/>
  <c r="U61"/>
  <c r="V61"/>
  <c r="W61"/>
  <c r="V62"/>
  <c r="W62"/>
  <c r="V63"/>
  <c r="W63"/>
  <c r="V64"/>
  <c r="W64"/>
  <c r="V65"/>
  <c r="W65"/>
  <c r="U66"/>
  <c r="V66"/>
  <c r="W66"/>
  <c r="V67"/>
  <c r="W67"/>
  <c r="V68"/>
  <c r="W68"/>
  <c r="V69"/>
  <c r="W69"/>
  <c r="V70"/>
  <c r="W70"/>
  <c r="U71"/>
  <c r="U72" s="1"/>
  <c r="U73" s="1"/>
  <c r="V71"/>
  <c r="W71"/>
  <c r="V72"/>
  <c r="W72"/>
  <c r="V73"/>
  <c r="W73"/>
  <c r="V74"/>
  <c r="W74"/>
  <c r="V75"/>
  <c r="W75"/>
  <c r="V76"/>
  <c r="W76"/>
  <c r="U77"/>
  <c r="V77"/>
  <c r="W77"/>
  <c r="U78"/>
  <c r="V78"/>
  <c r="W78"/>
  <c r="V79"/>
  <c r="W79"/>
  <c r="V80"/>
  <c r="W80"/>
  <c r="V81"/>
  <c r="W81"/>
  <c r="V82"/>
  <c r="W82"/>
  <c r="U83"/>
  <c r="U84" s="1"/>
  <c r="V83"/>
  <c r="W83"/>
  <c r="V84"/>
  <c r="W84"/>
  <c r="U85"/>
  <c r="V85"/>
  <c r="W85"/>
  <c r="V86"/>
  <c r="W86"/>
  <c r="U87"/>
  <c r="U88" s="1"/>
  <c r="V87"/>
  <c r="W87"/>
  <c r="V88"/>
  <c r="W88"/>
  <c r="U89"/>
  <c r="V89"/>
  <c r="W89"/>
  <c r="V90"/>
  <c r="W90"/>
  <c r="V91"/>
  <c r="W91"/>
  <c r="U92"/>
  <c r="U93" s="1"/>
  <c r="V92"/>
  <c r="W92"/>
  <c r="V93"/>
  <c r="W93"/>
  <c r="U94"/>
  <c r="V94"/>
  <c r="W94"/>
  <c r="V3"/>
  <c r="W3"/>
  <c r="U3"/>
  <c r="U4" s="1"/>
  <c r="U5" s="1"/>
  <c r="R37" i="14"/>
  <c r="C37"/>
  <c r="D37"/>
  <c r="E37"/>
  <c r="F37"/>
  <c r="G37"/>
  <c r="H37"/>
  <c r="I37"/>
  <c r="J37"/>
  <c r="K37"/>
  <c r="L37"/>
  <c r="M37"/>
  <c r="N37"/>
  <c r="O37"/>
  <c r="P37"/>
  <c r="Q37"/>
  <c r="B37"/>
  <c r="B36"/>
  <c r="C36"/>
  <c r="D36"/>
  <c r="E36"/>
  <c r="F36"/>
  <c r="G36"/>
  <c r="H36"/>
  <c r="I36"/>
  <c r="J36"/>
  <c r="K36"/>
  <c r="L36"/>
  <c r="M36"/>
  <c r="N36"/>
  <c r="O36"/>
  <c r="P36"/>
  <c r="Q36"/>
  <c r="R36"/>
  <c r="C26"/>
  <c r="D26"/>
  <c r="E26"/>
  <c r="F26"/>
  <c r="G26"/>
  <c r="H26"/>
  <c r="I26"/>
  <c r="J26"/>
  <c r="K26"/>
  <c r="L26"/>
  <c r="M26"/>
  <c r="O26"/>
  <c r="P26"/>
  <c r="Q26"/>
  <c r="B26"/>
  <c r="M34" i="11"/>
  <c r="N34" s="1"/>
  <c r="M33"/>
  <c r="O33" s="1"/>
  <c r="M32"/>
  <c r="O32" s="1"/>
  <c r="M31"/>
  <c r="O31" s="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F31" s="1"/>
  <c r="E32"/>
  <c r="E33"/>
  <c r="E34"/>
  <c r="F1216" i="1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H1218"/>
  <c r="I1218" s="1"/>
  <c r="K1218" s="1"/>
  <c r="O1218"/>
  <c r="P1218"/>
  <c r="Q1218"/>
  <c r="H1219"/>
  <c r="I1219" s="1"/>
  <c r="O1219"/>
  <c r="P1219"/>
  <c r="Q1219"/>
  <c r="H1220"/>
  <c r="I1220" s="1"/>
  <c r="O1220"/>
  <c r="P1220"/>
  <c r="Q1220"/>
  <c r="H1221"/>
  <c r="I1221" s="1"/>
  <c r="O1221"/>
  <c r="P1221"/>
  <c r="Q1221"/>
  <c r="H1222"/>
  <c r="I1222" s="1"/>
  <c r="K1222" s="1"/>
  <c r="O1222"/>
  <c r="P1222"/>
  <c r="Q1222"/>
  <c r="H1223"/>
  <c r="I1223" s="1"/>
  <c r="O1223"/>
  <c r="P1223"/>
  <c r="Q1223"/>
  <c r="H1224"/>
  <c r="I1224" s="1"/>
  <c r="O1224"/>
  <c r="P1224"/>
  <c r="Q1224"/>
  <c r="H1225"/>
  <c r="I1225" s="1"/>
  <c r="O1225"/>
  <c r="P1225"/>
  <c r="Q1225"/>
  <c r="H1226"/>
  <c r="I1226" s="1"/>
  <c r="K1226" s="1"/>
  <c r="O1226"/>
  <c r="P1226"/>
  <c r="Q1226"/>
  <c r="H1227"/>
  <c r="I1227" s="1"/>
  <c r="O1227"/>
  <c r="P1227"/>
  <c r="Q1227"/>
  <c r="H1228"/>
  <c r="I1228" s="1"/>
  <c r="O1228"/>
  <c r="P1228"/>
  <c r="Q1228"/>
  <c r="H1229"/>
  <c r="I1229" s="1"/>
  <c r="O1229"/>
  <c r="P1229"/>
  <c r="Q1229"/>
  <c r="H1230"/>
  <c r="I1230" s="1"/>
  <c r="O1230"/>
  <c r="P1230"/>
  <c r="Q1230"/>
  <c r="H1231"/>
  <c r="I1231" s="1"/>
  <c r="O1231"/>
  <c r="P1231"/>
  <c r="Q1231"/>
  <c r="H1232"/>
  <c r="I1232" s="1"/>
  <c r="O1232"/>
  <c r="P1232"/>
  <c r="Q1232"/>
  <c r="H1233"/>
  <c r="I1233" s="1"/>
  <c r="O1233"/>
  <c r="P1233"/>
  <c r="Q1233"/>
  <c r="H1234"/>
  <c r="I1234" s="1"/>
  <c r="O1234"/>
  <c r="P1234"/>
  <c r="Q1234"/>
  <c r="H1235"/>
  <c r="I1235" s="1"/>
  <c r="O1235"/>
  <c r="P1235"/>
  <c r="Q1235"/>
  <c r="H1236"/>
  <c r="I1236" s="1"/>
  <c r="O1236"/>
  <c r="P1236"/>
  <c r="Q1236"/>
  <c r="H1237"/>
  <c r="I1237" s="1"/>
  <c r="O1237"/>
  <c r="P1237"/>
  <c r="Q1237"/>
  <c r="H1238"/>
  <c r="I1238" s="1"/>
  <c r="O1238"/>
  <c r="P1238"/>
  <c r="Q1238"/>
  <c r="H1239"/>
  <c r="I1239" s="1"/>
  <c r="O1239"/>
  <c r="P1239"/>
  <c r="Q1239"/>
  <c r="H1240"/>
  <c r="I1240" s="1"/>
  <c r="O1240"/>
  <c r="P1240"/>
  <c r="Q1240"/>
  <c r="H1241"/>
  <c r="I1241" s="1"/>
  <c r="O1241"/>
  <c r="P1241"/>
  <c r="Q1241"/>
  <c r="H1242"/>
  <c r="I1242" s="1"/>
  <c r="K1242" s="1"/>
  <c r="O1242"/>
  <c r="P1242"/>
  <c r="Q1242"/>
  <c r="H1243"/>
  <c r="I1243" s="1"/>
  <c r="O1243"/>
  <c r="P1243"/>
  <c r="Q1243"/>
  <c r="H1244"/>
  <c r="I1244" s="1"/>
  <c r="O1244"/>
  <c r="P1244"/>
  <c r="Q1244"/>
  <c r="H1245"/>
  <c r="I1245" s="1"/>
  <c r="O1245"/>
  <c r="P1245"/>
  <c r="Q1245"/>
  <c r="H1246"/>
  <c r="I1246" s="1"/>
  <c r="O1246"/>
  <c r="P1246"/>
  <c r="Q1246"/>
  <c r="H1247"/>
  <c r="I1247" s="1"/>
  <c r="O1247"/>
  <c r="P1247"/>
  <c r="Q1247"/>
  <c r="H1248"/>
  <c r="I1248" s="1"/>
  <c r="O1248"/>
  <c r="P1248"/>
  <c r="Q1248"/>
  <c r="H1249"/>
  <c r="I1249" s="1"/>
  <c r="O1249"/>
  <c r="P1249"/>
  <c r="Q1249"/>
  <c r="H1250"/>
  <c r="I1250" s="1"/>
  <c r="O1250"/>
  <c r="P1250"/>
  <c r="Q1250"/>
  <c r="H1251"/>
  <c r="I1251" s="1"/>
  <c r="O1251"/>
  <c r="P1251"/>
  <c r="Q1251"/>
  <c r="H1252"/>
  <c r="I1252" s="1"/>
  <c r="O1252"/>
  <c r="P1252"/>
  <c r="Q1252"/>
  <c r="H1253"/>
  <c r="I1253" s="1"/>
  <c r="O1253"/>
  <c r="P1253"/>
  <c r="Q1253"/>
  <c r="H1254"/>
  <c r="I1254" s="1"/>
  <c r="K1254" s="1"/>
  <c r="O1254"/>
  <c r="P1254"/>
  <c r="Q1254"/>
  <c r="H1255"/>
  <c r="I1255" s="1"/>
  <c r="O1255"/>
  <c r="P1255"/>
  <c r="Q1255"/>
  <c r="H1256"/>
  <c r="I1256" s="1"/>
  <c r="O1256"/>
  <c r="P1256"/>
  <c r="Q1256"/>
  <c r="H1257"/>
  <c r="I1257" s="1"/>
  <c r="O1257"/>
  <c r="P1257"/>
  <c r="Q1257"/>
  <c r="H1258"/>
  <c r="I1258" s="1"/>
  <c r="K1258" s="1"/>
  <c r="O1258"/>
  <c r="P1258"/>
  <c r="Q1258"/>
  <c r="H1259"/>
  <c r="I1259" s="1"/>
  <c r="O1259"/>
  <c r="P1259"/>
  <c r="Q1259"/>
  <c r="H1260"/>
  <c r="I1260" s="1"/>
  <c r="O1260"/>
  <c r="P1260"/>
  <c r="Q1260"/>
  <c r="H1261"/>
  <c r="I1261" s="1"/>
  <c r="O1261"/>
  <c r="P1261"/>
  <c r="Q1261"/>
  <c r="H1262"/>
  <c r="I1262" s="1"/>
  <c r="K1262" s="1"/>
  <c r="O1262"/>
  <c r="P1262"/>
  <c r="Q1262"/>
  <c r="H1263"/>
  <c r="I1263" s="1"/>
  <c r="O1263"/>
  <c r="P1263"/>
  <c r="Q1263"/>
  <c r="H1264"/>
  <c r="I1264" s="1"/>
  <c r="O1264"/>
  <c r="P1264"/>
  <c r="Q1264"/>
  <c r="H1265"/>
  <c r="I1265" s="1"/>
  <c r="O1265"/>
  <c r="P1265"/>
  <c r="Q1265"/>
  <c r="H1266"/>
  <c r="I1266" s="1"/>
  <c r="O1266"/>
  <c r="P1266"/>
  <c r="Q1266"/>
  <c r="H1267"/>
  <c r="I1267" s="1"/>
  <c r="O1267"/>
  <c r="P1267"/>
  <c r="Q1267"/>
  <c r="H1268"/>
  <c r="I1268" s="1"/>
  <c r="O1268"/>
  <c r="P1268"/>
  <c r="Q1268"/>
  <c r="H1269"/>
  <c r="I1269" s="1"/>
  <c r="O1269"/>
  <c r="P1269"/>
  <c r="Q1269"/>
  <c r="H1270"/>
  <c r="I1270" s="1"/>
  <c r="K1270" s="1"/>
  <c r="O1270"/>
  <c r="P1270"/>
  <c r="Q1270"/>
  <c r="H1271"/>
  <c r="I1271" s="1"/>
  <c r="O1271"/>
  <c r="P1271"/>
  <c r="Q1271"/>
  <c r="H1272"/>
  <c r="I1272" s="1"/>
  <c r="O1272"/>
  <c r="P1272"/>
  <c r="Q1272"/>
  <c r="H1273"/>
  <c r="I1273" s="1"/>
  <c r="O1273"/>
  <c r="P1273"/>
  <c r="Q1273"/>
  <c r="H1274"/>
  <c r="I1274" s="1"/>
  <c r="K1274" s="1"/>
  <c r="O1274"/>
  <c r="P1274"/>
  <c r="Q1274"/>
  <c r="H1275"/>
  <c r="I1275" s="1"/>
  <c r="O1275"/>
  <c r="P1275"/>
  <c r="Q1275"/>
  <c r="H1276"/>
  <c r="I1276" s="1"/>
  <c r="O1276"/>
  <c r="P1276"/>
  <c r="Q1276"/>
  <c r="H1277"/>
  <c r="I1277" s="1"/>
  <c r="O1277"/>
  <c r="P1277"/>
  <c r="Q1277"/>
  <c r="H1278"/>
  <c r="I1278" s="1"/>
  <c r="K1278" s="1"/>
  <c r="O1278"/>
  <c r="P1278"/>
  <c r="Q1278"/>
  <c r="H1279"/>
  <c r="I1279" s="1"/>
  <c r="O1279"/>
  <c r="P1279"/>
  <c r="Q1279"/>
  <c r="H1280"/>
  <c r="I1280" s="1"/>
  <c r="O1280"/>
  <c r="P1280"/>
  <c r="Q1280"/>
  <c r="H1281"/>
  <c r="I1281" s="1"/>
  <c r="O1281"/>
  <c r="P1281"/>
  <c r="Q1281"/>
  <c r="H1282"/>
  <c r="I1282" s="1"/>
  <c r="K1282" s="1"/>
  <c r="O1282"/>
  <c r="P1282"/>
  <c r="Q1282"/>
  <c r="H1283"/>
  <c r="I1283" s="1"/>
  <c r="O1283"/>
  <c r="P1283"/>
  <c r="Q1283"/>
  <c r="H1284"/>
  <c r="I1284" s="1"/>
  <c r="O1284"/>
  <c r="P1284"/>
  <c r="Q1284"/>
  <c r="H1285"/>
  <c r="I1285" s="1"/>
  <c r="O1285"/>
  <c r="P1285"/>
  <c r="Q1285"/>
  <c r="H1286"/>
  <c r="I1286" s="1"/>
  <c r="K1286" s="1"/>
  <c r="O1286"/>
  <c r="P1286"/>
  <c r="Q1286"/>
  <c r="H1287"/>
  <c r="I1287" s="1"/>
  <c r="O1287"/>
  <c r="P1287"/>
  <c r="Q1287"/>
  <c r="H1288"/>
  <c r="I1288" s="1"/>
  <c r="O1288"/>
  <c r="P1288"/>
  <c r="Q1288"/>
  <c r="H1289"/>
  <c r="I1289" s="1"/>
  <c r="O1289"/>
  <c r="P1289"/>
  <c r="Q1289"/>
  <c r="H1290"/>
  <c r="I1290" s="1"/>
  <c r="O1290"/>
  <c r="P1290"/>
  <c r="Q1290"/>
  <c r="H1291"/>
  <c r="I1291" s="1"/>
  <c r="O1291"/>
  <c r="P1291"/>
  <c r="Q1291"/>
  <c r="H1292"/>
  <c r="I1292" s="1"/>
  <c r="O1292"/>
  <c r="P1292"/>
  <c r="Q1292"/>
  <c r="H1293"/>
  <c r="I1293" s="1"/>
  <c r="O1293"/>
  <c r="P1293"/>
  <c r="Q1293"/>
  <c r="H1294"/>
  <c r="I1294" s="1"/>
  <c r="O1294"/>
  <c r="P1294"/>
  <c r="Q1294"/>
  <c r="H1295"/>
  <c r="I1295" s="1"/>
  <c r="O1295"/>
  <c r="P1295"/>
  <c r="Q1295"/>
  <c r="H1296"/>
  <c r="I1296" s="1"/>
  <c r="O1296"/>
  <c r="P1296"/>
  <c r="Q1296"/>
  <c r="H1297"/>
  <c r="I1297" s="1"/>
  <c r="O1297"/>
  <c r="P1297"/>
  <c r="Q1297"/>
  <c r="H1298"/>
  <c r="I1298" s="1"/>
  <c r="O1298"/>
  <c r="P1298"/>
  <c r="Q1298"/>
  <c r="H1299"/>
  <c r="I1299" s="1"/>
  <c r="O1299"/>
  <c r="P1299"/>
  <c r="Q1299"/>
  <c r="H1300"/>
  <c r="I1300" s="1"/>
  <c r="O1300"/>
  <c r="P1300"/>
  <c r="Q1300"/>
  <c r="H1301"/>
  <c r="I1301" s="1"/>
  <c r="O1301"/>
  <c r="P1301"/>
  <c r="Q1301"/>
  <c r="H1302"/>
  <c r="I1302" s="1"/>
  <c r="K1302" s="1"/>
  <c r="O1302"/>
  <c r="P1302"/>
  <c r="Q1302"/>
  <c r="H1303"/>
  <c r="I1303" s="1"/>
  <c r="O1303"/>
  <c r="P1303"/>
  <c r="Q1303"/>
  <c r="H1304"/>
  <c r="I1304" s="1"/>
  <c r="O1304"/>
  <c r="P1304"/>
  <c r="Q1304"/>
  <c r="H1305"/>
  <c r="I1305" s="1"/>
  <c r="O1305"/>
  <c r="P1305"/>
  <c r="Q1305"/>
  <c r="H1306"/>
  <c r="I1306" s="1"/>
  <c r="K1306" s="1"/>
  <c r="O1306"/>
  <c r="P1306"/>
  <c r="Q1306"/>
  <c r="H1307"/>
  <c r="I1307" s="1"/>
  <c r="O1307"/>
  <c r="P1307"/>
  <c r="Q1307"/>
  <c r="H1308"/>
  <c r="I1308" s="1"/>
  <c r="O1308"/>
  <c r="P1308"/>
  <c r="Q1308"/>
  <c r="H1309"/>
  <c r="I1309" s="1"/>
  <c r="O1309"/>
  <c r="P1309"/>
  <c r="Q1309"/>
  <c r="H1310"/>
  <c r="I1310" s="1"/>
  <c r="K1310" s="1"/>
  <c r="O1310"/>
  <c r="P1310"/>
  <c r="Q1310"/>
  <c r="H1311"/>
  <c r="I1311" s="1"/>
  <c r="O1311"/>
  <c r="P1311"/>
  <c r="Q1311"/>
  <c r="H1312"/>
  <c r="I1312" s="1"/>
  <c r="O1312"/>
  <c r="P1312"/>
  <c r="Q1312"/>
  <c r="H1313"/>
  <c r="I1313" s="1"/>
  <c r="O1313"/>
  <c r="P1313"/>
  <c r="Q1313"/>
  <c r="H1314"/>
  <c r="I1314" s="1"/>
  <c r="K1314" s="1"/>
  <c r="O1314"/>
  <c r="P1314"/>
  <c r="Q1314"/>
  <c r="H1315"/>
  <c r="I1315" s="1"/>
  <c r="O1315"/>
  <c r="P1315"/>
  <c r="Q1315"/>
  <c r="H1316"/>
  <c r="I1316" s="1"/>
  <c r="O1316"/>
  <c r="P1316"/>
  <c r="Q1316"/>
  <c r="H1317"/>
  <c r="I1317" s="1"/>
  <c r="O1317"/>
  <c r="P1317"/>
  <c r="Q1317"/>
  <c r="H1318"/>
  <c r="I1318" s="1"/>
  <c r="K1318" s="1"/>
  <c r="O1318"/>
  <c r="P1318"/>
  <c r="Q1318"/>
  <c r="H1319"/>
  <c r="I1319" s="1"/>
  <c r="O1319"/>
  <c r="P1319"/>
  <c r="Q1319"/>
  <c r="H1320"/>
  <c r="I1320" s="1"/>
  <c r="O1320"/>
  <c r="P1320"/>
  <c r="Q1320"/>
  <c r="H1321"/>
  <c r="I1321" s="1"/>
  <c r="O1321"/>
  <c r="P1321"/>
  <c r="Q1321"/>
  <c r="H1322"/>
  <c r="I1322" s="1"/>
  <c r="K1322" s="1"/>
  <c r="O1322"/>
  <c r="P1322"/>
  <c r="Q1322"/>
  <c r="H1323"/>
  <c r="I1323" s="1"/>
  <c r="O1323"/>
  <c r="P1323"/>
  <c r="Q1323"/>
  <c r="H1324"/>
  <c r="I1324" s="1"/>
  <c r="O1324"/>
  <c r="P1324"/>
  <c r="Q1324"/>
  <c r="H1325"/>
  <c r="I1325" s="1"/>
  <c r="O1325"/>
  <c r="P1325"/>
  <c r="Q1325"/>
  <c r="H1326"/>
  <c r="I1326" s="1"/>
  <c r="K1326" s="1"/>
  <c r="O1326"/>
  <c r="P1326"/>
  <c r="Q1326"/>
  <c r="H1327"/>
  <c r="I1327" s="1"/>
  <c r="O1327"/>
  <c r="P1327"/>
  <c r="Q1327"/>
  <c r="H1328"/>
  <c r="I1328" s="1"/>
  <c r="O1328"/>
  <c r="P1328"/>
  <c r="Q1328"/>
  <c r="H1329"/>
  <c r="I1329" s="1"/>
  <c r="O1329"/>
  <c r="P1329"/>
  <c r="Q1329"/>
  <c r="H1330"/>
  <c r="I1330" s="1"/>
  <c r="K1330" s="1"/>
  <c r="O1330"/>
  <c r="P1330"/>
  <c r="Q1330"/>
  <c r="H1331"/>
  <c r="I1331" s="1"/>
  <c r="O1331"/>
  <c r="P1331"/>
  <c r="Q1331"/>
  <c r="H1332"/>
  <c r="I1332" s="1"/>
  <c r="O1332"/>
  <c r="P1332"/>
  <c r="Q1332"/>
  <c r="H1333"/>
  <c r="I1333" s="1"/>
  <c r="O1333"/>
  <c r="P1333"/>
  <c r="Q1333"/>
  <c r="H1334"/>
  <c r="I1334" s="1"/>
  <c r="K1334" s="1"/>
  <c r="O1334"/>
  <c r="P1334"/>
  <c r="Q1334"/>
  <c r="H1335"/>
  <c r="I1335" s="1"/>
  <c r="O1335"/>
  <c r="P1335"/>
  <c r="Q1335"/>
  <c r="H1336"/>
  <c r="I1336" s="1"/>
  <c r="O1336"/>
  <c r="P1336"/>
  <c r="Q1336"/>
  <c r="H1337"/>
  <c r="I1337" s="1"/>
  <c r="O1337"/>
  <c r="P1337"/>
  <c r="Q1337"/>
  <c r="H1338"/>
  <c r="I1338" s="1"/>
  <c r="K1338" s="1"/>
  <c r="O1338"/>
  <c r="P1338"/>
  <c r="Q1338"/>
  <c r="H1339"/>
  <c r="I1339" s="1"/>
  <c r="O1339"/>
  <c r="P1339"/>
  <c r="Q1339"/>
  <c r="H1340"/>
  <c r="I1340" s="1"/>
  <c r="O1340"/>
  <c r="P1340"/>
  <c r="Q1340"/>
  <c r="H1341"/>
  <c r="I1341" s="1"/>
  <c r="O1341"/>
  <c r="P1341"/>
  <c r="Q1341"/>
  <c r="H1342"/>
  <c r="I1342" s="1"/>
  <c r="K1342" s="1"/>
  <c r="O1342"/>
  <c r="P1342"/>
  <c r="Q1342"/>
  <c r="H1343"/>
  <c r="I1343" s="1"/>
  <c r="O1343"/>
  <c r="P1343"/>
  <c r="Q1343"/>
  <c r="H1344"/>
  <c r="I1344" s="1"/>
  <c r="O1344"/>
  <c r="P1344"/>
  <c r="Q1344"/>
  <c r="H1345"/>
  <c r="I1345" s="1"/>
  <c r="O1345"/>
  <c r="P1345"/>
  <c r="Q1345"/>
  <c r="H1346"/>
  <c r="I1346" s="1"/>
  <c r="K1346" s="1"/>
  <c r="O1346"/>
  <c r="P1346"/>
  <c r="Q1346"/>
  <c r="H1347"/>
  <c r="I1347" s="1"/>
  <c r="O1347"/>
  <c r="P1347"/>
  <c r="Q1347"/>
  <c r="H1348"/>
  <c r="I1348" s="1"/>
  <c r="O1348"/>
  <c r="P1348"/>
  <c r="Q1348"/>
  <c r="H1349"/>
  <c r="I1349" s="1"/>
  <c r="O1349"/>
  <c r="P1349"/>
  <c r="Q1349"/>
  <c r="H1350"/>
  <c r="I1350" s="1"/>
  <c r="K1350" s="1"/>
  <c r="O1350"/>
  <c r="P1350"/>
  <c r="Q1350"/>
  <c r="H1351"/>
  <c r="I1351" s="1"/>
  <c r="O1351"/>
  <c r="P1351"/>
  <c r="Q1351"/>
  <c r="H1352"/>
  <c r="I1352" s="1"/>
  <c r="O1352"/>
  <c r="P1352"/>
  <c r="Q1352"/>
  <c r="H1353"/>
  <c r="I1353" s="1"/>
  <c r="O1353"/>
  <c r="P1353"/>
  <c r="Q1353"/>
  <c r="H1354"/>
  <c r="I1354" s="1"/>
  <c r="O1354"/>
  <c r="P1354"/>
  <c r="Q1354"/>
  <c r="H1355"/>
  <c r="I1355" s="1"/>
  <c r="O1355"/>
  <c r="P1355"/>
  <c r="Q1355"/>
  <c r="H1356"/>
  <c r="I1356" s="1"/>
  <c r="O1356"/>
  <c r="P1356"/>
  <c r="Q1356"/>
  <c r="H1357"/>
  <c r="I1357" s="1"/>
  <c r="O1357"/>
  <c r="P1357"/>
  <c r="Q1357"/>
  <c r="H1358"/>
  <c r="I1358" s="1"/>
  <c r="K1358" s="1"/>
  <c r="O1358"/>
  <c r="P1358"/>
  <c r="Q1358"/>
  <c r="H1359"/>
  <c r="I1359" s="1"/>
  <c r="O1359"/>
  <c r="P1359"/>
  <c r="Q1359"/>
  <c r="H1360"/>
  <c r="I1360" s="1"/>
  <c r="O1360"/>
  <c r="P1360"/>
  <c r="Q1360"/>
  <c r="H1361"/>
  <c r="I1361" s="1"/>
  <c r="O1361"/>
  <c r="P1361"/>
  <c r="Q1361"/>
  <c r="H1362"/>
  <c r="I1362" s="1"/>
  <c r="K1362" s="1"/>
  <c r="O1362"/>
  <c r="P1362"/>
  <c r="Q1362"/>
  <c r="H1363"/>
  <c r="I1363" s="1"/>
  <c r="O1363"/>
  <c r="P1363"/>
  <c r="Q1363"/>
  <c r="H1364"/>
  <c r="I1364" s="1"/>
  <c r="O1364"/>
  <c r="P1364"/>
  <c r="Q1364"/>
  <c r="H1365"/>
  <c r="I1365" s="1"/>
  <c r="O1365"/>
  <c r="P1365"/>
  <c r="Q1365"/>
  <c r="H1366"/>
  <c r="I1366" s="1"/>
  <c r="K1366" s="1"/>
  <c r="O1366"/>
  <c r="P1366"/>
  <c r="Q1366"/>
  <c r="H1367"/>
  <c r="I1367" s="1"/>
  <c r="O1367"/>
  <c r="P1367"/>
  <c r="Q1367"/>
  <c r="H1368"/>
  <c r="I1368" s="1"/>
  <c r="O1368"/>
  <c r="P1368"/>
  <c r="Q1368"/>
  <c r="H1369"/>
  <c r="I1369" s="1"/>
  <c r="O1369"/>
  <c r="P1369"/>
  <c r="Q1369"/>
  <c r="H1370"/>
  <c r="I1370" s="1"/>
  <c r="K1370" s="1"/>
  <c r="O1370"/>
  <c r="P1370"/>
  <c r="Q1370"/>
  <c r="H1371"/>
  <c r="I1371" s="1"/>
  <c r="O1371"/>
  <c r="P1371"/>
  <c r="Q1371"/>
  <c r="H1372"/>
  <c r="I1372" s="1"/>
  <c r="O1372"/>
  <c r="P1372"/>
  <c r="Q1372"/>
  <c r="H1373"/>
  <c r="I1373" s="1"/>
  <c r="O1373"/>
  <c r="P1373"/>
  <c r="Q1373"/>
  <c r="H1374"/>
  <c r="I1374" s="1"/>
  <c r="K1374" s="1"/>
  <c r="O1374"/>
  <c r="P1374"/>
  <c r="Q1374"/>
  <c r="H1375"/>
  <c r="I1375" s="1"/>
  <c r="O1375"/>
  <c r="P1375"/>
  <c r="Q1375"/>
  <c r="H1376"/>
  <c r="I1376" s="1"/>
  <c r="O1376"/>
  <c r="P1376"/>
  <c r="Q1376"/>
  <c r="H1377"/>
  <c r="I1377" s="1"/>
  <c r="O1377"/>
  <c r="P1377"/>
  <c r="Q1377"/>
  <c r="H1378"/>
  <c r="I1378" s="1"/>
  <c r="K1378" s="1"/>
  <c r="O1378"/>
  <c r="P1378"/>
  <c r="Q1378"/>
  <c r="H1379"/>
  <c r="I1379" s="1"/>
  <c r="O1379"/>
  <c r="P1379"/>
  <c r="Q1379"/>
  <c r="H1380"/>
  <c r="I1380" s="1"/>
  <c r="O1380"/>
  <c r="P1380"/>
  <c r="Q1380"/>
  <c r="H1381"/>
  <c r="I1381" s="1"/>
  <c r="O1381"/>
  <c r="P1381"/>
  <c r="Q1381"/>
  <c r="H1382"/>
  <c r="I1382" s="1"/>
  <c r="K1382" s="1"/>
  <c r="O1382"/>
  <c r="P1382"/>
  <c r="Q1382"/>
  <c r="H1383"/>
  <c r="I1383" s="1"/>
  <c r="J1383" s="1"/>
  <c r="O1383"/>
  <c r="P1383"/>
  <c r="Q1383"/>
  <c r="H1384"/>
  <c r="I1384" s="1"/>
  <c r="K1384" s="1"/>
  <c r="O1384"/>
  <c r="P1384"/>
  <c r="Q1384"/>
  <c r="H1385"/>
  <c r="I1385" s="1"/>
  <c r="L1385" s="1"/>
  <c r="O1385"/>
  <c r="P1385"/>
  <c r="Q1385"/>
  <c r="H1386"/>
  <c r="I1386" s="1"/>
  <c r="J1386" s="1"/>
  <c r="O1386"/>
  <c r="P1386"/>
  <c r="Q1386"/>
  <c r="H1387"/>
  <c r="I1387" s="1"/>
  <c r="L1387" s="1"/>
  <c r="O1387"/>
  <c r="P1387"/>
  <c r="Q1387"/>
  <c r="H1388"/>
  <c r="I1388" s="1"/>
  <c r="J1388" s="1"/>
  <c r="O1388"/>
  <c r="P1388"/>
  <c r="Q1388"/>
  <c r="H1389"/>
  <c r="I1389" s="1"/>
  <c r="O1389"/>
  <c r="P1389"/>
  <c r="Q1389"/>
  <c r="H1390"/>
  <c r="I1390" s="1"/>
  <c r="O1390"/>
  <c r="P1390"/>
  <c r="Q1390"/>
  <c r="H1391"/>
  <c r="I1391" s="1"/>
  <c r="O1391"/>
  <c r="P1391"/>
  <c r="Q1391"/>
  <c r="H1392"/>
  <c r="I1392" s="1"/>
  <c r="O1392"/>
  <c r="P1392"/>
  <c r="Q1392"/>
  <c r="H1393"/>
  <c r="I1393" s="1"/>
  <c r="O1393"/>
  <c r="P1393"/>
  <c r="Q1393"/>
  <c r="H1394"/>
  <c r="I1394" s="1"/>
  <c r="O1394"/>
  <c r="P1394"/>
  <c r="Q1394"/>
  <c r="H1395"/>
  <c r="I1395" s="1"/>
  <c r="O1395"/>
  <c r="P1395"/>
  <c r="Q1395"/>
  <c r="H1396"/>
  <c r="I1396" s="1"/>
  <c r="O1396"/>
  <c r="P1396"/>
  <c r="Q1396"/>
  <c r="H1397"/>
  <c r="I1397" s="1"/>
  <c r="O1397"/>
  <c r="P1397"/>
  <c r="Q1397"/>
  <c r="H1398"/>
  <c r="I1398" s="1"/>
  <c r="O1398"/>
  <c r="P1398"/>
  <c r="Q1398"/>
  <c r="H1399"/>
  <c r="I1399" s="1"/>
  <c r="O1399"/>
  <c r="P1399"/>
  <c r="Q1399"/>
  <c r="H1400"/>
  <c r="I1400" s="1"/>
  <c r="O1400"/>
  <c r="P1400"/>
  <c r="Q1400"/>
  <c r="H1401"/>
  <c r="I1401" s="1"/>
  <c r="O1401"/>
  <c r="P1401"/>
  <c r="Q1401"/>
  <c r="H1402"/>
  <c r="I1402" s="1"/>
  <c r="O1402"/>
  <c r="P1402"/>
  <c r="Q1402"/>
  <c r="H1403"/>
  <c r="I1403" s="1"/>
  <c r="O1403"/>
  <c r="P1403"/>
  <c r="Q1403"/>
  <c r="H1404"/>
  <c r="I1404" s="1"/>
  <c r="O1404"/>
  <c r="P1404"/>
  <c r="Q1404"/>
  <c r="H1405"/>
  <c r="I1405" s="1"/>
  <c r="O1405"/>
  <c r="P1405"/>
  <c r="Q1405"/>
  <c r="H1406"/>
  <c r="I1406" s="1"/>
  <c r="O1406"/>
  <c r="P1406"/>
  <c r="Q1406"/>
  <c r="H1407"/>
  <c r="I1407" s="1"/>
  <c r="O1407"/>
  <c r="P1407"/>
  <c r="Q1407"/>
  <c r="H1408"/>
  <c r="I1408" s="1"/>
  <c r="O1408"/>
  <c r="P1408"/>
  <c r="Q1408"/>
  <c r="H1409"/>
  <c r="I1409" s="1"/>
  <c r="O1409"/>
  <c r="P1409"/>
  <c r="Q1409"/>
  <c r="H1410"/>
  <c r="I1410" s="1"/>
  <c r="O1410"/>
  <c r="P1410"/>
  <c r="Q1410"/>
  <c r="H1411"/>
  <c r="I1411" s="1"/>
  <c r="O1411"/>
  <c r="P1411"/>
  <c r="Q1411"/>
  <c r="H1412"/>
  <c r="I1412" s="1"/>
  <c r="O1412"/>
  <c r="P1412"/>
  <c r="Q1412"/>
  <c r="H1413"/>
  <c r="I1413" s="1"/>
  <c r="O1413"/>
  <c r="P1413"/>
  <c r="Q1413"/>
  <c r="H1414"/>
  <c r="I1414" s="1"/>
  <c r="O1414"/>
  <c r="P1414"/>
  <c r="Q1414"/>
  <c r="H1415"/>
  <c r="I1415" s="1"/>
  <c r="O1415"/>
  <c r="P1415"/>
  <c r="Q1415"/>
  <c r="H1416"/>
  <c r="I1416" s="1"/>
  <c r="O1416"/>
  <c r="P1416"/>
  <c r="Q1416"/>
  <c r="H1417"/>
  <c r="I1417" s="1"/>
  <c r="O1417"/>
  <c r="P1417"/>
  <c r="Q1417"/>
  <c r="H1418"/>
  <c r="I1418" s="1"/>
  <c r="O1418"/>
  <c r="P1418"/>
  <c r="Q1418"/>
  <c r="H1419"/>
  <c r="I1419" s="1"/>
  <c r="O1419"/>
  <c r="P1419"/>
  <c r="Q1419"/>
  <c r="H1420"/>
  <c r="I1420" s="1"/>
  <c r="O1420"/>
  <c r="P1420"/>
  <c r="Q1420"/>
  <c r="H1421"/>
  <c r="I1421" s="1"/>
  <c r="O1421"/>
  <c r="P1421"/>
  <c r="Q1421"/>
  <c r="H1422"/>
  <c r="I1422" s="1"/>
  <c r="O1422"/>
  <c r="P1422"/>
  <c r="Q1422"/>
  <c r="H1423"/>
  <c r="I1423" s="1"/>
  <c r="O1423"/>
  <c r="P1423"/>
  <c r="Q1423"/>
  <c r="H1424"/>
  <c r="I1424" s="1"/>
  <c r="O1424"/>
  <c r="P1424"/>
  <c r="Q1424"/>
  <c r="H1425"/>
  <c r="I1425" s="1"/>
  <c r="O1425"/>
  <c r="P1425"/>
  <c r="Q1425"/>
  <c r="H1426"/>
  <c r="I1426" s="1"/>
  <c r="O1426"/>
  <c r="P1426"/>
  <c r="Q1426"/>
  <c r="H1427"/>
  <c r="I1427" s="1"/>
  <c r="O1427"/>
  <c r="P1427"/>
  <c r="Q1427"/>
  <c r="H1428"/>
  <c r="I1428" s="1"/>
  <c r="O1428"/>
  <c r="P1428"/>
  <c r="Q1428"/>
  <c r="H1429"/>
  <c r="I1429" s="1"/>
  <c r="O1429"/>
  <c r="P1429"/>
  <c r="Q1429"/>
  <c r="H1430"/>
  <c r="I1430" s="1"/>
  <c r="O1430"/>
  <c r="P1430"/>
  <c r="Q1430"/>
  <c r="H1431"/>
  <c r="I1431" s="1"/>
  <c r="O1431"/>
  <c r="P1431"/>
  <c r="Q1431"/>
  <c r="H1432"/>
  <c r="I1432" s="1"/>
  <c r="O1432"/>
  <c r="P1432"/>
  <c r="Q1432"/>
  <c r="H1433"/>
  <c r="I1433" s="1"/>
  <c r="O1433"/>
  <c r="P1433"/>
  <c r="Q1433"/>
  <c r="H1434"/>
  <c r="I1434" s="1"/>
  <c r="O1434"/>
  <c r="P1434"/>
  <c r="Q1434"/>
  <c r="H1435"/>
  <c r="I1435" s="1"/>
  <c r="L1435" s="1"/>
  <c r="O1435"/>
  <c r="P1435"/>
  <c r="Q1435"/>
  <c r="H1436"/>
  <c r="I1436" s="1"/>
  <c r="O1436"/>
  <c r="P1436"/>
  <c r="Q1436"/>
  <c r="H1437"/>
  <c r="I1437" s="1"/>
  <c r="O1437"/>
  <c r="P1437"/>
  <c r="Q1437"/>
  <c r="H1438"/>
  <c r="I1438" s="1"/>
  <c r="O1438"/>
  <c r="P1438"/>
  <c r="Q1438"/>
  <c r="H1439"/>
  <c r="I1439" s="1"/>
  <c r="O1439"/>
  <c r="P1439"/>
  <c r="Q1439"/>
  <c r="H1440"/>
  <c r="I1440" s="1"/>
  <c r="O1440"/>
  <c r="P1440"/>
  <c r="Q1440"/>
  <c r="H1441"/>
  <c r="I1441" s="1"/>
  <c r="O1441"/>
  <c r="P1441"/>
  <c r="Q1441"/>
  <c r="H1442"/>
  <c r="I1442" s="1"/>
  <c r="O1442"/>
  <c r="P1442"/>
  <c r="Q1442"/>
  <c r="H1443"/>
  <c r="I1443" s="1"/>
  <c r="L1443" s="1"/>
  <c r="O1443"/>
  <c r="P1443"/>
  <c r="Q1443"/>
  <c r="H1444"/>
  <c r="I1444" s="1"/>
  <c r="O1444"/>
  <c r="P1444"/>
  <c r="Q1444"/>
  <c r="H1445"/>
  <c r="I1445" s="1"/>
  <c r="O1445"/>
  <c r="P1445"/>
  <c r="Q1445"/>
  <c r="H1446"/>
  <c r="I1446" s="1"/>
  <c r="O1446"/>
  <c r="P1446"/>
  <c r="Q1446"/>
  <c r="H1447"/>
  <c r="I1447" s="1"/>
  <c r="O1447"/>
  <c r="P1447"/>
  <c r="Q1447"/>
  <c r="H1448"/>
  <c r="I1448" s="1"/>
  <c r="O1448"/>
  <c r="P1448"/>
  <c r="Q1448"/>
  <c r="H1449"/>
  <c r="I1449" s="1"/>
  <c r="O1449"/>
  <c r="P1449"/>
  <c r="Q1449"/>
  <c r="H1450"/>
  <c r="I1450" s="1"/>
  <c r="O1450"/>
  <c r="P1450"/>
  <c r="Q1450"/>
  <c r="H1451"/>
  <c r="I1451" s="1"/>
  <c r="J1451" s="1"/>
  <c r="O1451"/>
  <c r="P1451"/>
  <c r="Q1451"/>
  <c r="H1452"/>
  <c r="I1452" s="1"/>
  <c r="O1452"/>
  <c r="P1452"/>
  <c r="Q1452"/>
  <c r="H1453"/>
  <c r="I1453" s="1"/>
  <c r="O1453"/>
  <c r="P1453"/>
  <c r="Q1453"/>
  <c r="H1454"/>
  <c r="I1454" s="1"/>
  <c r="O1454"/>
  <c r="P1454"/>
  <c r="Q1454"/>
  <c r="H1455"/>
  <c r="I1455" s="1"/>
  <c r="J1455" s="1"/>
  <c r="O1455"/>
  <c r="P1455"/>
  <c r="Q1455"/>
  <c r="H1456"/>
  <c r="I1456" s="1"/>
  <c r="O1456"/>
  <c r="P1456"/>
  <c r="Q1456"/>
  <c r="H1457"/>
  <c r="I1457" s="1"/>
  <c r="O1457"/>
  <c r="P1457"/>
  <c r="Q1457"/>
  <c r="H1458"/>
  <c r="I1458" s="1"/>
  <c r="O1458"/>
  <c r="P1458"/>
  <c r="Q1458"/>
  <c r="H1459"/>
  <c r="I1459" s="1"/>
  <c r="J1459" s="1"/>
  <c r="O1459"/>
  <c r="P1459"/>
  <c r="Q1459"/>
  <c r="H1460"/>
  <c r="I1460" s="1"/>
  <c r="O1460"/>
  <c r="P1460"/>
  <c r="Q1460"/>
  <c r="H1461"/>
  <c r="I1461" s="1"/>
  <c r="O1461"/>
  <c r="P1461"/>
  <c r="Q1461"/>
  <c r="H1462"/>
  <c r="I1462" s="1"/>
  <c r="O1462"/>
  <c r="P1462"/>
  <c r="Q1462"/>
  <c r="H1463"/>
  <c r="I1463" s="1"/>
  <c r="L1463" s="1"/>
  <c r="O1463"/>
  <c r="P1463"/>
  <c r="Q1463"/>
  <c r="H1464"/>
  <c r="I1464" s="1"/>
  <c r="O1464"/>
  <c r="P1464"/>
  <c r="Q1464"/>
  <c r="H1465"/>
  <c r="I1465" s="1"/>
  <c r="O1465"/>
  <c r="P1465"/>
  <c r="Q1465"/>
  <c r="H1466"/>
  <c r="I1466" s="1"/>
  <c r="O1466"/>
  <c r="P1466"/>
  <c r="Q1466"/>
  <c r="H1467"/>
  <c r="I1467" s="1"/>
  <c r="L1467" s="1"/>
  <c r="O1467"/>
  <c r="P1467"/>
  <c r="Q1467"/>
  <c r="H1468"/>
  <c r="I1468" s="1"/>
  <c r="O1468"/>
  <c r="P1468"/>
  <c r="Q1468"/>
  <c r="H1469"/>
  <c r="I1469" s="1"/>
  <c r="O1469"/>
  <c r="P1469"/>
  <c r="Q1469"/>
  <c r="H1470"/>
  <c r="I1470" s="1"/>
  <c r="O1470"/>
  <c r="P1470"/>
  <c r="Q1470"/>
  <c r="H1471"/>
  <c r="I1471" s="1"/>
  <c r="J1471" s="1"/>
  <c r="O1471"/>
  <c r="P1471"/>
  <c r="Q1471"/>
  <c r="H1216"/>
  <c r="I1216" s="1"/>
  <c r="K1216" s="1"/>
  <c r="O1216"/>
  <c r="H1217"/>
  <c r="I1217" s="1"/>
  <c r="K1217" s="1"/>
  <c r="O1217"/>
  <c r="P1217"/>
  <c r="Q1217"/>
  <c r="Q1216"/>
  <c r="P1216"/>
  <c r="C1234"/>
  <c r="C1250" s="1"/>
  <c r="C1266" s="1"/>
  <c r="C1282" s="1"/>
  <c r="C1298" s="1"/>
  <c r="C1314" s="1"/>
  <c r="C1330" s="1"/>
  <c r="C1346" s="1"/>
  <c r="C1362" s="1"/>
  <c r="C1378" s="1"/>
  <c r="C1394" s="1"/>
  <c r="C1410" s="1"/>
  <c r="C1426" s="1"/>
  <c r="C1442" s="1"/>
  <c r="C1458" s="1"/>
  <c r="C1235"/>
  <c r="C1251" s="1"/>
  <c r="C1267" s="1"/>
  <c r="C1283" s="1"/>
  <c r="C1236"/>
  <c r="C1237"/>
  <c r="C1253" s="1"/>
  <c r="C1269" s="1"/>
  <c r="C1285" s="1"/>
  <c r="C1238"/>
  <c r="C1254" s="1"/>
  <c r="C1270" s="1"/>
  <c r="C1286" s="1"/>
  <c r="C1302" s="1"/>
  <c r="C1318" s="1"/>
  <c r="C1334" s="1"/>
  <c r="C1350" s="1"/>
  <c r="C1366" s="1"/>
  <c r="C1382" s="1"/>
  <c r="C1398" s="1"/>
  <c r="C1414" s="1"/>
  <c r="C1430" s="1"/>
  <c r="C1446" s="1"/>
  <c r="C1462" s="1"/>
  <c r="C1239"/>
  <c r="C1255" s="1"/>
  <c r="C1271" s="1"/>
  <c r="C1287" s="1"/>
  <c r="C1240"/>
  <c r="C1256" s="1"/>
  <c r="C1272" s="1"/>
  <c r="C1288" s="1"/>
  <c r="C1304" s="1"/>
  <c r="C1320" s="1"/>
  <c r="C1336" s="1"/>
  <c r="C1352" s="1"/>
  <c r="C1368" s="1"/>
  <c r="C1384" s="1"/>
  <c r="C1400" s="1"/>
  <c r="C1416" s="1"/>
  <c r="C1432" s="1"/>
  <c r="C1448" s="1"/>
  <c r="C1464" s="1"/>
  <c r="C1241"/>
  <c r="C1257" s="1"/>
  <c r="C1273" s="1"/>
  <c r="C1289" s="1"/>
  <c r="C1242"/>
  <c r="C1258" s="1"/>
  <c r="C1274" s="1"/>
  <c r="C1290" s="1"/>
  <c r="C1306" s="1"/>
  <c r="C1322" s="1"/>
  <c r="C1338" s="1"/>
  <c r="C1354" s="1"/>
  <c r="C1370" s="1"/>
  <c r="C1386" s="1"/>
  <c r="C1402" s="1"/>
  <c r="C1418" s="1"/>
  <c r="C1434" s="1"/>
  <c r="C1450" s="1"/>
  <c r="C1466" s="1"/>
  <c r="C1243"/>
  <c r="C1259" s="1"/>
  <c r="C1275" s="1"/>
  <c r="C1291" s="1"/>
  <c r="C1244"/>
  <c r="C1260" s="1"/>
  <c r="C1276" s="1"/>
  <c r="C1292" s="1"/>
  <c r="C1308" s="1"/>
  <c r="C1324" s="1"/>
  <c r="C1340" s="1"/>
  <c r="C1356" s="1"/>
  <c r="C1372" s="1"/>
  <c r="C1388" s="1"/>
  <c r="C1404" s="1"/>
  <c r="C1420" s="1"/>
  <c r="C1436" s="1"/>
  <c r="C1452" s="1"/>
  <c r="C1468" s="1"/>
  <c r="C1245"/>
  <c r="C1261" s="1"/>
  <c r="C1277" s="1"/>
  <c r="C1293" s="1"/>
  <c r="C1246"/>
  <c r="C1247"/>
  <c r="C1263" s="1"/>
  <c r="C1279" s="1"/>
  <c r="C1295" s="1"/>
  <c r="C1252"/>
  <c r="C1268" s="1"/>
  <c r="C1284" s="1"/>
  <c r="C1300" s="1"/>
  <c r="C1316" s="1"/>
  <c r="C1332" s="1"/>
  <c r="C1348" s="1"/>
  <c r="C1364" s="1"/>
  <c r="C1380" s="1"/>
  <c r="C1396" s="1"/>
  <c r="C1412" s="1"/>
  <c r="C1428" s="1"/>
  <c r="C1444" s="1"/>
  <c r="C1460" s="1"/>
  <c r="C1262"/>
  <c r="C1278" s="1"/>
  <c r="C1294" s="1"/>
  <c r="C1310" s="1"/>
  <c r="C1326" s="1"/>
  <c r="C1342" s="1"/>
  <c r="C1358" s="1"/>
  <c r="C1374" s="1"/>
  <c r="C1390" s="1"/>
  <c r="C1406" s="1"/>
  <c r="C1422" s="1"/>
  <c r="C1438" s="1"/>
  <c r="C1454" s="1"/>
  <c r="C1470" s="1"/>
  <c r="C1233"/>
  <c r="C1249" s="1"/>
  <c r="C1265" s="1"/>
  <c r="C1281" s="1"/>
  <c r="C1232"/>
  <c r="E1" i="9"/>
  <c r="U45" i="18" l="1"/>
  <c r="U44"/>
  <c r="W105" i="21"/>
  <c r="X105" s="1"/>
  <c r="W109"/>
  <c r="X109" s="1"/>
  <c r="W31"/>
  <c r="X31" s="1"/>
  <c r="W97"/>
  <c r="X97" s="1"/>
  <c r="W28"/>
  <c r="X28" s="1"/>
  <c r="U63" i="18"/>
  <c r="U62"/>
  <c r="W99" i="21"/>
  <c r="X99" s="1"/>
  <c r="W103"/>
  <c r="X103" s="1"/>
  <c r="W107"/>
  <c r="X107" s="1"/>
  <c r="W111"/>
  <c r="X111" s="1"/>
  <c r="W29"/>
  <c r="X29" s="1"/>
  <c r="U60"/>
  <c r="V60" s="1"/>
  <c r="S229"/>
  <c r="T229" s="1"/>
  <c r="N33" i="11"/>
  <c r="P33" s="1"/>
  <c r="S185" i="21"/>
  <c r="T185" s="1"/>
  <c r="S220"/>
  <c r="T220" s="1"/>
  <c r="U109"/>
  <c r="V109" s="1"/>
  <c r="U180"/>
  <c r="V180" s="1"/>
  <c r="U220"/>
  <c r="V220" s="1"/>
  <c r="U185"/>
  <c r="V185" s="1"/>
  <c r="S138"/>
  <c r="T138" s="1"/>
  <c r="U229"/>
  <c r="V229" s="1"/>
  <c r="U27"/>
  <c r="V27" s="1"/>
  <c r="W179"/>
  <c r="X179" s="1"/>
  <c r="W183"/>
  <c r="X183" s="1"/>
  <c r="W187"/>
  <c r="X187" s="1"/>
  <c r="W191"/>
  <c r="X191" s="1"/>
  <c r="S60"/>
  <c r="T60" s="1"/>
  <c r="U26"/>
  <c r="V26" s="1"/>
  <c r="U23"/>
  <c r="V23" s="1"/>
  <c r="W101"/>
  <c r="X101" s="1"/>
  <c r="W98"/>
  <c r="X98" s="1"/>
  <c r="W106"/>
  <c r="X106" s="1"/>
  <c r="T216"/>
  <c r="V216"/>
  <c r="U142"/>
  <c r="V142" s="1"/>
  <c r="S142"/>
  <c r="T142" s="1"/>
  <c r="S223"/>
  <c r="T223" s="1"/>
  <c r="U223"/>
  <c r="V223" s="1"/>
  <c r="U183"/>
  <c r="V183" s="1"/>
  <c r="S183"/>
  <c r="T183" s="1"/>
  <c r="U141"/>
  <c r="V141" s="1"/>
  <c r="S141"/>
  <c r="T141" s="1"/>
  <c r="S230"/>
  <c r="T230" s="1"/>
  <c r="U230"/>
  <c r="V230" s="1"/>
  <c r="S190"/>
  <c r="T190" s="1"/>
  <c r="U190"/>
  <c r="V190" s="1"/>
  <c r="S136"/>
  <c r="T136" s="1"/>
  <c r="U136"/>
  <c r="V136" s="1"/>
  <c r="U101"/>
  <c r="V101" s="1"/>
  <c r="S101"/>
  <c r="T101" s="1"/>
  <c r="U66"/>
  <c r="V66" s="1"/>
  <c r="S66"/>
  <c r="T66" s="1"/>
  <c r="S65"/>
  <c r="T65" s="1"/>
  <c r="U65"/>
  <c r="V65" s="1"/>
  <c r="S98"/>
  <c r="T98" s="1"/>
  <c r="U98"/>
  <c r="V98" s="1"/>
  <c r="S99"/>
  <c r="T99" s="1"/>
  <c r="U99"/>
  <c r="V99" s="1"/>
  <c r="S100"/>
  <c r="T100" s="1"/>
  <c r="U100"/>
  <c r="V100" s="1"/>
  <c r="S68"/>
  <c r="T68" s="1"/>
  <c r="U68"/>
  <c r="V68" s="1"/>
  <c r="S20"/>
  <c r="T20" s="1"/>
  <c r="U20"/>
  <c r="V20" s="1"/>
  <c r="U177"/>
  <c r="V177" s="1"/>
  <c r="S177"/>
  <c r="T177" s="1"/>
  <c r="U189"/>
  <c r="V189" s="1"/>
  <c r="S189"/>
  <c r="T189" s="1"/>
  <c r="S225"/>
  <c r="T225" s="1"/>
  <c r="U225"/>
  <c r="V225" s="1"/>
  <c r="U143"/>
  <c r="V143" s="1"/>
  <c r="S143"/>
  <c r="T143" s="1"/>
  <c r="U221"/>
  <c r="V221" s="1"/>
  <c r="S221"/>
  <c r="T221" s="1"/>
  <c r="W26"/>
  <c r="X26" s="1"/>
  <c r="W30"/>
  <c r="X30" s="1"/>
  <c r="U31"/>
  <c r="V31" s="1"/>
  <c r="W180"/>
  <c r="X180" s="1"/>
  <c r="W184"/>
  <c r="X184" s="1"/>
  <c r="W188"/>
  <c r="X188" s="1"/>
  <c r="W68"/>
  <c r="X68" s="1"/>
  <c r="U30"/>
  <c r="V30" s="1"/>
  <c r="W100"/>
  <c r="X100" s="1"/>
  <c r="W108"/>
  <c r="X108" s="1"/>
  <c r="U138"/>
  <c r="V138" s="1"/>
  <c r="S180"/>
  <c r="T180" s="1"/>
  <c r="S228"/>
  <c r="T228" s="1"/>
  <c r="U228"/>
  <c r="V228" s="1"/>
  <c r="S176"/>
  <c r="T176" s="1"/>
  <c r="U176"/>
  <c r="V176" s="1"/>
  <c r="U219"/>
  <c r="V219" s="1"/>
  <c r="S219"/>
  <c r="T219" s="1"/>
  <c r="S179"/>
  <c r="T179" s="1"/>
  <c r="U179"/>
  <c r="V179" s="1"/>
  <c r="U137"/>
  <c r="V137" s="1"/>
  <c r="S137"/>
  <c r="T137" s="1"/>
  <c r="S226"/>
  <c r="T226" s="1"/>
  <c r="U226"/>
  <c r="V226" s="1"/>
  <c r="U186"/>
  <c r="V186" s="1"/>
  <c r="S186"/>
  <c r="T186" s="1"/>
  <c r="S148"/>
  <c r="T148" s="1"/>
  <c r="U148"/>
  <c r="V148" s="1"/>
  <c r="U62"/>
  <c r="V62" s="1"/>
  <c r="S62"/>
  <c r="T62" s="1"/>
  <c r="U97"/>
  <c r="V97" s="1"/>
  <c r="S97"/>
  <c r="T97" s="1"/>
  <c r="U61"/>
  <c r="V61" s="1"/>
  <c r="S61"/>
  <c r="T61" s="1"/>
  <c r="S102"/>
  <c r="T102" s="1"/>
  <c r="U102"/>
  <c r="V102" s="1"/>
  <c r="S103"/>
  <c r="T103" s="1"/>
  <c r="U103"/>
  <c r="V103" s="1"/>
  <c r="S104"/>
  <c r="T104" s="1"/>
  <c r="U104"/>
  <c r="V104" s="1"/>
  <c r="S70"/>
  <c r="T70" s="1"/>
  <c r="U70"/>
  <c r="V70" s="1"/>
  <c r="U56"/>
  <c r="V56" s="1"/>
  <c r="S56"/>
  <c r="T56" s="1"/>
  <c r="S67"/>
  <c r="T67" s="1"/>
  <c r="U67"/>
  <c r="V67" s="1"/>
  <c r="U217"/>
  <c r="V217" s="1"/>
  <c r="S217"/>
  <c r="T217" s="1"/>
  <c r="S224"/>
  <c r="T224" s="1"/>
  <c r="U224"/>
  <c r="V224" s="1"/>
  <c r="S188"/>
  <c r="T188" s="1"/>
  <c r="U188"/>
  <c r="V188" s="1"/>
  <c r="U150"/>
  <c r="V150" s="1"/>
  <c r="S150"/>
  <c r="T150" s="1"/>
  <c r="S231"/>
  <c r="T231" s="1"/>
  <c r="U231"/>
  <c r="V231" s="1"/>
  <c r="S191"/>
  <c r="T191" s="1"/>
  <c r="U191"/>
  <c r="V191" s="1"/>
  <c r="U149"/>
  <c r="V149" s="1"/>
  <c r="S149"/>
  <c r="T149" s="1"/>
  <c r="S222"/>
  <c r="T222" s="1"/>
  <c r="U222"/>
  <c r="V222" s="1"/>
  <c r="S182"/>
  <c r="T182" s="1"/>
  <c r="U182"/>
  <c r="V182" s="1"/>
  <c r="S144"/>
  <c r="T144" s="1"/>
  <c r="U144"/>
  <c r="V144" s="1"/>
  <c r="S69"/>
  <c r="T69" s="1"/>
  <c r="U69"/>
  <c r="V69" s="1"/>
  <c r="S58"/>
  <c r="T58" s="1"/>
  <c r="U58"/>
  <c r="V58" s="1"/>
  <c r="S57"/>
  <c r="T57" s="1"/>
  <c r="U57"/>
  <c r="V57" s="1"/>
  <c r="U106"/>
  <c r="V106" s="1"/>
  <c r="S106"/>
  <c r="T106" s="1"/>
  <c r="S107"/>
  <c r="T107" s="1"/>
  <c r="U107"/>
  <c r="V107" s="1"/>
  <c r="S108"/>
  <c r="T108" s="1"/>
  <c r="U108"/>
  <c r="V108" s="1"/>
  <c r="U64"/>
  <c r="V64" s="1"/>
  <c r="S64"/>
  <c r="T64" s="1"/>
  <c r="U105"/>
  <c r="V105" s="1"/>
  <c r="S105"/>
  <c r="T105" s="1"/>
  <c r="S63"/>
  <c r="T63" s="1"/>
  <c r="U63"/>
  <c r="V63" s="1"/>
  <c r="S147"/>
  <c r="T147" s="1"/>
  <c r="U147"/>
  <c r="V147" s="1"/>
  <c r="U29"/>
  <c r="V29" s="1"/>
  <c r="U28"/>
  <c r="V28" s="1"/>
  <c r="W20"/>
  <c r="X20" s="1"/>
  <c r="W137"/>
  <c r="X137" s="1"/>
  <c r="W138"/>
  <c r="X138" s="1"/>
  <c r="W139"/>
  <c r="X139" s="1"/>
  <c r="W140"/>
  <c r="X140" s="1"/>
  <c r="W141"/>
  <c r="X141" s="1"/>
  <c r="W142"/>
  <c r="X142" s="1"/>
  <c r="W143"/>
  <c r="X143" s="1"/>
  <c r="W144"/>
  <c r="X144" s="1"/>
  <c r="W145"/>
  <c r="X145" s="1"/>
  <c r="W146"/>
  <c r="X146" s="1"/>
  <c r="W147"/>
  <c r="X147" s="1"/>
  <c r="W148"/>
  <c r="X148" s="1"/>
  <c r="W149"/>
  <c r="X149" s="1"/>
  <c r="W150"/>
  <c r="X150" s="1"/>
  <c r="W151"/>
  <c r="X151" s="1"/>
  <c r="W178"/>
  <c r="X178" s="1"/>
  <c r="W182"/>
  <c r="X182" s="1"/>
  <c r="W186"/>
  <c r="X186" s="1"/>
  <c r="W190"/>
  <c r="X190" s="1"/>
  <c r="W70"/>
  <c r="X70" s="1"/>
  <c r="U22"/>
  <c r="V22" s="1"/>
  <c r="W22"/>
  <c r="X22" s="1"/>
  <c r="W23"/>
  <c r="X23" s="1"/>
  <c r="W24"/>
  <c r="X24" s="1"/>
  <c r="U25"/>
  <c r="V25" s="1"/>
  <c r="W25"/>
  <c r="X25" s="1"/>
  <c r="U24"/>
  <c r="V24" s="1"/>
  <c r="W104"/>
  <c r="X104" s="1"/>
  <c r="S109"/>
  <c r="T109" s="1"/>
  <c r="S184"/>
  <c r="T184" s="1"/>
  <c r="U184"/>
  <c r="V184" s="1"/>
  <c r="U146"/>
  <c r="V146" s="1"/>
  <c r="S146"/>
  <c r="T146" s="1"/>
  <c r="S227"/>
  <c r="T227" s="1"/>
  <c r="U227"/>
  <c r="V227" s="1"/>
  <c r="S187"/>
  <c r="T187" s="1"/>
  <c r="U187"/>
  <c r="V187" s="1"/>
  <c r="U145"/>
  <c r="V145" s="1"/>
  <c r="S145"/>
  <c r="T145" s="1"/>
  <c r="U218"/>
  <c r="V218" s="1"/>
  <c r="S218"/>
  <c r="T218" s="1"/>
  <c r="S178"/>
  <c r="T178" s="1"/>
  <c r="U178"/>
  <c r="V178" s="1"/>
  <c r="S140"/>
  <c r="T140" s="1"/>
  <c r="U140"/>
  <c r="V140" s="1"/>
  <c r="U110"/>
  <c r="V110" s="1"/>
  <c r="S110"/>
  <c r="T110" s="1"/>
  <c r="U111"/>
  <c r="V111" s="1"/>
  <c r="S111"/>
  <c r="T111" s="1"/>
  <c r="S96"/>
  <c r="T96" s="1"/>
  <c r="U96"/>
  <c r="V96" s="1"/>
  <c r="U71"/>
  <c r="V71" s="1"/>
  <c r="S71"/>
  <c r="T71" s="1"/>
  <c r="S59"/>
  <c r="T59" s="1"/>
  <c r="U59"/>
  <c r="V59" s="1"/>
  <c r="U139"/>
  <c r="V139" s="1"/>
  <c r="S139"/>
  <c r="T139" s="1"/>
  <c r="S151"/>
  <c r="T151" s="1"/>
  <c r="U151"/>
  <c r="V151" s="1"/>
  <c r="U181"/>
  <c r="V181" s="1"/>
  <c r="S181"/>
  <c r="T181" s="1"/>
  <c r="W27"/>
  <c r="X27" s="1"/>
  <c r="W177"/>
  <c r="X177" s="1"/>
  <c r="W181"/>
  <c r="X181" s="1"/>
  <c r="W185"/>
  <c r="X185" s="1"/>
  <c r="W189"/>
  <c r="X189" s="1"/>
  <c r="W71"/>
  <c r="X71" s="1"/>
  <c r="W56"/>
  <c r="X56" s="1"/>
  <c r="W57"/>
  <c r="X57" s="1"/>
  <c r="W58"/>
  <c r="X58" s="1"/>
  <c r="W59"/>
  <c r="X59" s="1"/>
  <c r="W60"/>
  <c r="X60" s="1"/>
  <c r="W61"/>
  <c r="X61" s="1"/>
  <c r="W62"/>
  <c r="X62" s="1"/>
  <c r="W63"/>
  <c r="X63" s="1"/>
  <c r="W64"/>
  <c r="X64" s="1"/>
  <c r="W65"/>
  <c r="X65" s="1"/>
  <c r="W66"/>
  <c r="X66" s="1"/>
  <c r="W67"/>
  <c r="X67" s="1"/>
  <c r="U21"/>
  <c r="V21" s="1"/>
  <c r="W102"/>
  <c r="X102" s="1"/>
  <c r="W110"/>
  <c r="X110" s="1"/>
  <c r="F33" i="11"/>
  <c r="F32"/>
  <c r="S23" i="21"/>
  <c r="T23" s="1"/>
  <c r="S27"/>
  <c r="T27" s="1"/>
  <c r="S22"/>
  <c r="T22" s="1"/>
  <c r="S21"/>
  <c r="T21" s="1"/>
  <c r="S28"/>
  <c r="T28" s="1"/>
  <c r="V39" i="18"/>
  <c r="U38"/>
  <c r="S30" i="21"/>
  <c r="T30" s="1"/>
  <c r="S29"/>
  <c r="T29" s="1"/>
  <c r="S24"/>
  <c r="T24" s="1"/>
  <c r="S31"/>
  <c r="T31" s="1"/>
  <c r="S26"/>
  <c r="T26" s="1"/>
  <c r="S25"/>
  <c r="T25" s="1"/>
  <c r="V73" i="18"/>
  <c r="U72"/>
  <c r="V91"/>
  <c r="U91" s="1"/>
  <c r="U90"/>
  <c r="V19"/>
  <c r="U19" s="1"/>
  <c r="U18"/>
  <c r="V59"/>
  <c r="U58"/>
  <c r="V65"/>
  <c r="U65" s="1"/>
  <c r="U64"/>
  <c r="V33"/>
  <c r="U32"/>
  <c r="V9"/>
  <c r="U8"/>
  <c r="V69"/>
  <c r="U68"/>
  <c r="V29"/>
  <c r="U29" s="1"/>
  <c r="U28"/>
  <c r="V23"/>
  <c r="U22"/>
  <c r="V47"/>
  <c r="U47" s="1"/>
  <c r="U46"/>
  <c r="V15"/>
  <c r="U14"/>
  <c r="V51"/>
  <c r="U50"/>
  <c r="V81"/>
  <c r="U80"/>
  <c r="N29" i="11"/>
  <c r="N30"/>
  <c r="N26"/>
  <c r="N22"/>
  <c r="N18"/>
  <c r="N14"/>
  <c r="X93" i="16"/>
  <c r="K1266" i="1"/>
  <c r="J1266"/>
  <c r="J1435"/>
  <c r="R1435" s="1"/>
  <c r="C1309"/>
  <c r="C1305"/>
  <c r="C1301"/>
  <c r="C1297"/>
  <c r="C1248"/>
  <c r="L1447"/>
  <c r="J1447"/>
  <c r="C1311"/>
  <c r="C1307"/>
  <c r="C1303"/>
  <c r="C1299"/>
  <c r="K1298"/>
  <c r="J1298"/>
  <c r="K1294"/>
  <c r="J1294"/>
  <c r="K1290"/>
  <c r="J1290"/>
  <c r="L1431"/>
  <c r="J1431"/>
  <c r="L1427"/>
  <c r="J1427"/>
  <c r="L1423"/>
  <c r="J1423"/>
  <c r="L1419"/>
  <c r="J1419"/>
  <c r="L1415"/>
  <c r="J1415"/>
  <c r="L1411"/>
  <c r="J1411"/>
  <c r="L1407"/>
  <c r="J1407"/>
  <c r="L1403"/>
  <c r="J1403"/>
  <c r="L1399"/>
  <c r="J1399"/>
  <c r="L1395"/>
  <c r="K1395"/>
  <c r="J1395"/>
  <c r="L1391"/>
  <c r="K1391"/>
  <c r="J1391"/>
  <c r="K1389"/>
  <c r="J1389"/>
  <c r="J1443"/>
  <c r="R1443" s="1"/>
  <c r="L1439"/>
  <c r="J1439"/>
  <c r="K1354"/>
  <c r="J1354"/>
  <c r="K1387"/>
  <c r="K1388"/>
  <c r="J1358"/>
  <c r="J1387"/>
  <c r="R1387" s="1"/>
  <c r="J1258"/>
  <c r="N19" i="11"/>
  <c r="N27"/>
  <c r="O13"/>
  <c r="O10"/>
  <c r="O14"/>
  <c r="O18"/>
  <c r="O22"/>
  <c r="O26"/>
  <c r="O30"/>
  <c r="X84" i="16"/>
  <c r="X49"/>
  <c r="O17" i="11"/>
  <c r="O21"/>
  <c r="O25"/>
  <c r="O29"/>
  <c r="N25"/>
  <c r="N21"/>
  <c r="N17"/>
  <c r="N13"/>
  <c r="O12"/>
  <c r="O16"/>
  <c r="O20"/>
  <c r="O24"/>
  <c r="O28"/>
  <c r="O11"/>
  <c r="O15"/>
  <c r="O23"/>
  <c r="X73" i="16"/>
  <c r="X45"/>
  <c r="N23" i="11"/>
  <c r="N15"/>
  <c r="N31"/>
  <c r="P31" s="1"/>
  <c r="N32"/>
  <c r="P32" s="1"/>
  <c r="N11"/>
  <c r="O27"/>
  <c r="O19"/>
  <c r="F24"/>
  <c r="F16"/>
  <c r="F28"/>
  <c r="F20"/>
  <c r="F12"/>
  <c r="F11"/>
  <c r="N10"/>
  <c r="X89" i="16"/>
  <c r="X78"/>
  <c r="X61"/>
  <c r="X56"/>
  <c r="X43"/>
  <c r="X36"/>
  <c r="X20"/>
  <c r="X87"/>
  <c r="X71"/>
  <c r="X26"/>
  <c r="X94"/>
  <c r="X88"/>
  <c r="X85"/>
  <c r="X77"/>
  <c r="X72"/>
  <c r="X53"/>
  <c r="X48"/>
  <c r="X92"/>
  <c r="X83"/>
  <c r="X66"/>
  <c r="X57"/>
  <c r="X44"/>
  <c r="X37"/>
  <c r="X30"/>
  <c r="X21"/>
  <c r="X19"/>
  <c r="U90"/>
  <c r="U86"/>
  <c r="U74"/>
  <c r="U62"/>
  <c r="U58"/>
  <c r="U54"/>
  <c r="U50"/>
  <c r="U46"/>
  <c r="U38"/>
  <c r="U22"/>
  <c r="U13"/>
  <c r="X13" s="1"/>
  <c r="X3"/>
  <c r="U79"/>
  <c r="U67"/>
  <c r="U31"/>
  <c r="U27"/>
  <c r="X17"/>
  <c r="X9"/>
  <c r="X5"/>
  <c r="X12"/>
  <c r="X8"/>
  <c r="X4"/>
  <c r="X11"/>
  <c r="X7"/>
  <c r="X18"/>
  <c r="X10"/>
  <c r="X6"/>
  <c r="F21" i="11"/>
  <c r="F10"/>
  <c r="F30"/>
  <c r="F26"/>
  <c r="F22"/>
  <c r="F18"/>
  <c r="F14"/>
  <c r="N28"/>
  <c r="N24"/>
  <c r="N20"/>
  <c r="N16"/>
  <c r="N12"/>
  <c r="F25"/>
  <c r="F17"/>
  <c r="F27"/>
  <c r="F23"/>
  <c r="F19"/>
  <c r="F15"/>
  <c r="F29"/>
  <c r="F13"/>
  <c r="J1262" i="1"/>
  <c r="J1254"/>
  <c r="K1250"/>
  <c r="J1250"/>
  <c r="K1246"/>
  <c r="J1246"/>
  <c r="J1242"/>
  <c r="K1238"/>
  <c r="J1238"/>
  <c r="K1234"/>
  <c r="J1234"/>
  <c r="K1230"/>
  <c r="J1230"/>
  <c r="J1226"/>
  <c r="L1224"/>
  <c r="K1224"/>
  <c r="J1224"/>
  <c r="L1220"/>
  <c r="K1220"/>
  <c r="J1220"/>
  <c r="K1460"/>
  <c r="J1460"/>
  <c r="L1460"/>
  <c r="L1401"/>
  <c r="K1401"/>
  <c r="J1401"/>
  <c r="L1457"/>
  <c r="K1457"/>
  <c r="J1457"/>
  <c r="L1433"/>
  <c r="K1433"/>
  <c r="J1433"/>
  <c r="K1424"/>
  <c r="J1424"/>
  <c r="L1424"/>
  <c r="L1417"/>
  <c r="K1417"/>
  <c r="J1417"/>
  <c r="L1406"/>
  <c r="K1406"/>
  <c r="J1406"/>
  <c r="L1466"/>
  <c r="K1466"/>
  <c r="J1466"/>
  <c r="L1458"/>
  <c r="K1458"/>
  <c r="J1458"/>
  <c r="L1450"/>
  <c r="K1450"/>
  <c r="J1450"/>
  <c r="L1445"/>
  <c r="K1445"/>
  <c r="J1445"/>
  <c r="K1436"/>
  <c r="J1436"/>
  <c r="L1436"/>
  <c r="L1434"/>
  <c r="K1434"/>
  <c r="J1434"/>
  <c r="L1429"/>
  <c r="K1429"/>
  <c r="J1429"/>
  <c r="K1420"/>
  <c r="J1420"/>
  <c r="L1420"/>
  <c r="L1418"/>
  <c r="K1418"/>
  <c r="J1418"/>
  <c r="L1413"/>
  <c r="K1413"/>
  <c r="J1413"/>
  <c r="K1404"/>
  <c r="J1404"/>
  <c r="L1404"/>
  <c r="L1402"/>
  <c r="K1402"/>
  <c r="J1402"/>
  <c r="L1397"/>
  <c r="K1397"/>
  <c r="J1397"/>
  <c r="L1393"/>
  <c r="K1393"/>
  <c r="J1393"/>
  <c r="J1468"/>
  <c r="L1468"/>
  <c r="K1468"/>
  <c r="L1449"/>
  <c r="K1449"/>
  <c r="J1449"/>
  <c r="L1438"/>
  <c r="K1438"/>
  <c r="J1438"/>
  <c r="J1469"/>
  <c r="K1469"/>
  <c r="L1469"/>
  <c r="J1464"/>
  <c r="K1464"/>
  <c r="L1464"/>
  <c r="L1461"/>
  <c r="K1461"/>
  <c r="J1461"/>
  <c r="K1456"/>
  <c r="J1456"/>
  <c r="L1456"/>
  <c r="L1453"/>
  <c r="K1453"/>
  <c r="J1453"/>
  <c r="K1448"/>
  <c r="J1448"/>
  <c r="L1448"/>
  <c r="L1446"/>
  <c r="K1446"/>
  <c r="J1446"/>
  <c r="L1441"/>
  <c r="K1441"/>
  <c r="J1441"/>
  <c r="K1432"/>
  <c r="J1432"/>
  <c r="L1432"/>
  <c r="L1430"/>
  <c r="K1430"/>
  <c r="J1430"/>
  <c r="L1425"/>
  <c r="K1425"/>
  <c r="J1425"/>
  <c r="K1416"/>
  <c r="J1416"/>
  <c r="L1416"/>
  <c r="L1414"/>
  <c r="K1414"/>
  <c r="J1414"/>
  <c r="L1409"/>
  <c r="K1409"/>
  <c r="J1409"/>
  <c r="K1400"/>
  <c r="J1400"/>
  <c r="L1400"/>
  <c r="L1398"/>
  <c r="K1398"/>
  <c r="J1398"/>
  <c r="L1394"/>
  <c r="K1394"/>
  <c r="J1394"/>
  <c r="L1390"/>
  <c r="K1390"/>
  <c r="J1390"/>
  <c r="K1465"/>
  <c r="J1465"/>
  <c r="L1465"/>
  <c r="K1452"/>
  <c r="J1452"/>
  <c r="L1452"/>
  <c r="K1440"/>
  <c r="J1440"/>
  <c r="L1440"/>
  <c r="L1422"/>
  <c r="K1422"/>
  <c r="J1422"/>
  <c r="K1408"/>
  <c r="J1408"/>
  <c r="L1408"/>
  <c r="K1470"/>
  <c r="J1470"/>
  <c r="L1470"/>
  <c r="L1462"/>
  <c r="K1462"/>
  <c r="J1462"/>
  <c r="L1454"/>
  <c r="K1454"/>
  <c r="J1454"/>
  <c r="K1444"/>
  <c r="J1444"/>
  <c r="L1444"/>
  <c r="L1442"/>
  <c r="K1442"/>
  <c r="J1442"/>
  <c r="L1437"/>
  <c r="K1437"/>
  <c r="J1437"/>
  <c r="K1428"/>
  <c r="J1428"/>
  <c r="L1428"/>
  <c r="L1426"/>
  <c r="K1426"/>
  <c r="J1426"/>
  <c r="L1421"/>
  <c r="K1421"/>
  <c r="J1421"/>
  <c r="K1412"/>
  <c r="J1412"/>
  <c r="L1412"/>
  <c r="L1410"/>
  <c r="K1410"/>
  <c r="J1410"/>
  <c r="L1405"/>
  <c r="K1405"/>
  <c r="J1405"/>
  <c r="K1396"/>
  <c r="J1396"/>
  <c r="L1396"/>
  <c r="K1392"/>
  <c r="J1392"/>
  <c r="L1392"/>
  <c r="K1386"/>
  <c r="L1386"/>
  <c r="R1386" s="1"/>
  <c r="J1381"/>
  <c r="L1381"/>
  <c r="K1381"/>
  <c r="J1373"/>
  <c r="L1373"/>
  <c r="K1373"/>
  <c r="J1365"/>
  <c r="L1365"/>
  <c r="K1365"/>
  <c r="L1355"/>
  <c r="K1355"/>
  <c r="J1355"/>
  <c r="J1353"/>
  <c r="L1353"/>
  <c r="K1353"/>
  <c r="J1345"/>
  <c r="L1345"/>
  <c r="K1345"/>
  <c r="J1337"/>
  <c r="L1337"/>
  <c r="K1337"/>
  <c r="J1329"/>
  <c r="L1329"/>
  <c r="K1329"/>
  <c r="J1321"/>
  <c r="L1321"/>
  <c r="K1321"/>
  <c r="J1313"/>
  <c r="L1313"/>
  <c r="K1313"/>
  <c r="J1305"/>
  <c r="L1305"/>
  <c r="K1305"/>
  <c r="L1295"/>
  <c r="K1295"/>
  <c r="J1295"/>
  <c r="J1293"/>
  <c r="L1293"/>
  <c r="K1293"/>
  <c r="L1288"/>
  <c r="K1288"/>
  <c r="J1288"/>
  <c r="L1283"/>
  <c r="K1283"/>
  <c r="J1283"/>
  <c r="L1280"/>
  <c r="K1280"/>
  <c r="J1280"/>
  <c r="L1275"/>
  <c r="K1275"/>
  <c r="J1275"/>
  <c r="L1272"/>
  <c r="K1272"/>
  <c r="J1272"/>
  <c r="L1267"/>
  <c r="K1267"/>
  <c r="J1267"/>
  <c r="J1265"/>
  <c r="L1265"/>
  <c r="K1265"/>
  <c r="L1260"/>
  <c r="K1260"/>
  <c r="J1260"/>
  <c r="L1251"/>
  <c r="K1251"/>
  <c r="J1251"/>
  <c r="R1251" s="1"/>
  <c r="J1249"/>
  <c r="L1249"/>
  <c r="K1249"/>
  <c r="L1244"/>
  <c r="K1244"/>
  <c r="J1244"/>
  <c r="L1235"/>
  <c r="K1235"/>
  <c r="J1235"/>
  <c r="R1235" s="1"/>
  <c r="J1233"/>
  <c r="R1233" s="1"/>
  <c r="L1233"/>
  <c r="K1233"/>
  <c r="L1228"/>
  <c r="K1228"/>
  <c r="J1228"/>
  <c r="L1223"/>
  <c r="K1223"/>
  <c r="J1223"/>
  <c r="J1221"/>
  <c r="L1221"/>
  <c r="K1221"/>
  <c r="J1467"/>
  <c r="R1467" s="1"/>
  <c r="K1467"/>
  <c r="K1463"/>
  <c r="K1459"/>
  <c r="K1455"/>
  <c r="K1451"/>
  <c r="K1447"/>
  <c r="K1443"/>
  <c r="K1439"/>
  <c r="K1435"/>
  <c r="K1431"/>
  <c r="K1427"/>
  <c r="K1423"/>
  <c r="K1419"/>
  <c r="K1415"/>
  <c r="K1411"/>
  <c r="K1407"/>
  <c r="K1403"/>
  <c r="K1399"/>
  <c r="J1385"/>
  <c r="R1385" s="1"/>
  <c r="K1385"/>
  <c r="L1379"/>
  <c r="K1379"/>
  <c r="J1379"/>
  <c r="L1376"/>
  <c r="K1376"/>
  <c r="J1376"/>
  <c r="L1371"/>
  <c r="K1371"/>
  <c r="J1371"/>
  <c r="L1368"/>
  <c r="K1368"/>
  <c r="J1368"/>
  <c r="L1363"/>
  <c r="K1363"/>
  <c r="J1363"/>
  <c r="L1360"/>
  <c r="K1360"/>
  <c r="J1360"/>
  <c r="L1351"/>
  <c r="K1351"/>
  <c r="J1351"/>
  <c r="L1348"/>
  <c r="K1348"/>
  <c r="J1348"/>
  <c r="L1343"/>
  <c r="K1343"/>
  <c r="J1343"/>
  <c r="L1340"/>
  <c r="K1340"/>
  <c r="J1340"/>
  <c r="L1335"/>
  <c r="K1335"/>
  <c r="J1335"/>
  <c r="L1332"/>
  <c r="K1332"/>
  <c r="J1332"/>
  <c r="L1327"/>
  <c r="K1327"/>
  <c r="J1327"/>
  <c r="L1324"/>
  <c r="K1324"/>
  <c r="J1324"/>
  <c r="L1319"/>
  <c r="K1319"/>
  <c r="J1319"/>
  <c r="L1316"/>
  <c r="K1316"/>
  <c r="J1316"/>
  <c r="L1311"/>
  <c r="K1311"/>
  <c r="J1311"/>
  <c r="L1308"/>
  <c r="K1308"/>
  <c r="J1308"/>
  <c r="L1303"/>
  <c r="K1303"/>
  <c r="J1303"/>
  <c r="L1300"/>
  <c r="K1300"/>
  <c r="J1300"/>
  <c r="L1291"/>
  <c r="K1291"/>
  <c r="J1291"/>
  <c r="J1289"/>
  <c r="L1289"/>
  <c r="K1289"/>
  <c r="J1281"/>
  <c r="L1281"/>
  <c r="K1281"/>
  <c r="J1273"/>
  <c r="L1273"/>
  <c r="K1273"/>
  <c r="L1263"/>
  <c r="K1263"/>
  <c r="J1263"/>
  <c r="J1261"/>
  <c r="R1261" s="1"/>
  <c r="L1261"/>
  <c r="K1261"/>
  <c r="L1256"/>
  <c r="K1256"/>
  <c r="J1256"/>
  <c r="L1247"/>
  <c r="K1247"/>
  <c r="J1247"/>
  <c r="J1245"/>
  <c r="L1245"/>
  <c r="K1245"/>
  <c r="L1240"/>
  <c r="K1240"/>
  <c r="J1240"/>
  <c r="L1231"/>
  <c r="K1231"/>
  <c r="J1231"/>
  <c r="J1229"/>
  <c r="R1229" s="1"/>
  <c r="L1229"/>
  <c r="K1229"/>
  <c r="J1463"/>
  <c r="R1463" s="1"/>
  <c r="K1471"/>
  <c r="L1471"/>
  <c r="R1471" s="1"/>
  <c r="L1459"/>
  <c r="R1459" s="1"/>
  <c r="L1455"/>
  <c r="R1455" s="1"/>
  <c r="L1451"/>
  <c r="R1451" s="1"/>
  <c r="J1377"/>
  <c r="L1377"/>
  <c r="K1377"/>
  <c r="J1369"/>
  <c r="L1369"/>
  <c r="K1369"/>
  <c r="J1361"/>
  <c r="L1361"/>
  <c r="K1361"/>
  <c r="L1356"/>
  <c r="K1356"/>
  <c r="J1356"/>
  <c r="J1349"/>
  <c r="L1349"/>
  <c r="K1349"/>
  <c r="J1341"/>
  <c r="L1341"/>
  <c r="K1341"/>
  <c r="J1333"/>
  <c r="L1333"/>
  <c r="K1333"/>
  <c r="J1325"/>
  <c r="L1325"/>
  <c r="K1325"/>
  <c r="J1317"/>
  <c r="L1317"/>
  <c r="K1317"/>
  <c r="J1309"/>
  <c r="L1309"/>
  <c r="K1309"/>
  <c r="J1301"/>
  <c r="L1301"/>
  <c r="K1301"/>
  <c r="L1296"/>
  <c r="K1296"/>
  <c r="J1296"/>
  <c r="L1287"/>
  <c r="K1287"/>
  <c r="J1287"/>
  <c r="L1284"/>
  <c r="K1284"/>
  <c r="J1284"/>
  <c r="L1279"/>
  <c r="K1279"/>
  <c r="J1279"/>
  <c r="L1276"/>
  <c r="K1276"/>
  <c r="J1276"/>
  <c r="L1271"/>
  <c r="K1271"/>
  <c r="J1271"/>
  <c r="L1268"/>
  <c r="K1268"/>
  <c r="J1268"/>
  <c r="L1259"/>
  <c r="K1259"/>
  <c r="J1259"/>
  <c r="J1257"/>
  <c r="L1257"/>
  <c r="K1257"/>
  <c r="L1252"/>
  <c r="K1252"/>
  <c r="J1252"/>
  <c r="R1252" s="1"/>
  <c r="L1243"/>
  <c r="K1243"/>
  <c r="J1243"/>
  <c r="J1241"/>
  <c r="R1241" s="1"/>
  <c r="L1241"/>
  <c r="K1241"/>
  <c r="L1236"/>
  <c r="K1236"/>
  <c r="J1236"/>
  <c r="L1227"/>
  <c r="K1227"/>
  <c r="J1227"/>
  <c r="J1225"/>
  <c r="L1225"/>
  <c r="K1225"/>
  <c r="L1219"/>
  <c r="K1219"/>
  <c r="J1219"/>
  <c r="L1384"/>
  <c r="J1384"/>
  <c r="L1383"/>
  <c r="R1383" s="1"/>
  <c r="K1383"/>
  <c r="L1380"/>
  <c r="K1380"/>
  <c r="J1380"/>
  <c r="L1375"/>
  <c r="K1375"/>
  <c r="J1375"/>
  <c r="L1372"/>
  <c r="K1372"/>
  <c r="J1372"/>
  <c r="L1367"/>
  <c r="K1367"/>
  <c r="J1367"/>
  <c r="L1364"/>
  <c r="K1364"/>
  <c r="J1364"/>
  <c r="L1359"/>
  <c r="K1359"/>
  <c r="J1359"/>
  <c r="J1357"/>
  <c r="L1357"/>
  <c r="K1357"/>
  <c r="L1352"/>
  <c r="K1352"/>
  <c r="J1352"/>
  <c r="L1347"/>
  <c r="K1347"/>
  <c r="J1347"/>
  <c r="L1344"/>
  <c r="K1344"/>
  <c r="J1344"/>
  <c r="L1339"/>
  <c r="K1339"/>
  <c r="J1339"/>
  <c r="L1336"/>
  <c r="K1336"/>
  <c r="J1336"/>
  <c r="L1331"/>
  <c r="K1331"/>
  <c r="J1331"/>
  <c r="L1328"/>
  <c r="K1328"/>
  <c r="J1328"/>
  <c r="L1323"/>
  <c r="K1323"/>
  <c r="J1323"/>
  <c r="L1320"/>
  <c r="K1320"/>
  <c r="J1320"/>
  <c r="L1315"/>
  <c r="K1315"/>
  <c r="J1315"/>
  <c r="L1312"/>
  <c r="K1312"/>
  <c r="J1312"/>
  <c r="L1307"/>
  <c r="K1307"/>
  <c r="J1307"/>
  <c r="L1304"/>
  <c r="K1304"/>
  <c r="J1304"/>
  <c r="L1299"/>
  <c r="K1299"/>
  <c r="J1299"/>
  <c r="J1297"/>
  <c r="L1297"/>
  <c r="K1297"/>
  <c r="L1292"/>
  <c r="K1292"/>
  <c r="J1292"/>
  <c r="J1285"/>
  <c r="R1285" s="1"/>
  <c r="L1285"/>
  <c r="K1285"/>
  <c r="J1277"/>
  <c r="L1277"/>
  <c r="K1277"/>
  <c r="J1269"/>
  <c r="L1269"/>
  <c r="K1269"/>
  <c r="L1264"/>
  <c r="K1264"/>
  <c r="J1264"/>
  <c r="L1255"/>
  <c r="K1255"/>
  <c r="J1255"/>
  <c r="J1253"/>
  <c r="L1253"/>
  <c r="K1253"/>
  <c r="L1248"/>
  <c r="K1248"/>
  <c r="J1248"/>
  <c r="L1239"/>
  <c r="K1239"/>
  <c r="J1239"/>
  <c r="J1237"/>
  <c r="R1237" s="1"/>
  <c r="L1237"/>
  <c r="K1237"/>
  <c r="L1232"/>
  <c r="K1232"/>
  <c r="J1232"/>
  <c r="L1389"/>
  <c r="L1388"/>
  <c r="R1388" s="1"/>
  <c r="L1382"/>
  <c r="L1378"/>
  <c r="L1374"/>
  <c r="L1370"/>
  <c r="L1366"/>
  <c r="L1362"/>
  <c r="L1358"/>
  <c r="L1354"/>
  <c r="R1354" s="1"/>
  <c r="L1350"/>
  <c r="L1346"/>
  <c r="L1342"/>
  <c r="L1338"/>
  <c r="L1334"/>
  <c r="L1330"/>
  <c r="L1326"/>
  <c r="L1322"/>
  <c r="L1318"/>
  <c r="L1314"/>
  <c r="L1310"/>
  <c r="L1306"/>
  <c r="L1302"/>
  <c r="L1298"/>
  <c r="R1298" s="1"/>
  <c r="L1294"/>
  <c r="L1290"/>
  <c r="R1290" s="1"/>
  <c r="L1286"/>
  <c r="L1282"/>
  <c r="L1278"/>
  <c r="L1274"/>
  <c r="L1270"/>
  <c r="L1266"/>
  <c r="L1262"/>
  <c r="L1258"/>
  <c r="L1254"/>
  <c r="R1254" s="1"/>
  <c r="L1250"/>
  <c r="L1246"/>
  <c r="L1242"/>
  <c r="R1242" s="1"/>
  <c r="L1238"/>
  <c r="L1234"/>
  <c r="R1234" s="1"/>
  <c r="L1230"/>
  <c r="L1226"/>
  <c r="L1222"/>
  <c r="L1218"/>
  <c r="J1382"/>
  <c r="J1378"/>
  <c r="J1374"/>
  <c r="J1370"/>
  <c r="J1366"/>
  <c r="J1362"/>
  <c r="J1350"/>
  <c r="R1350" s="1"/>
  <c r="J1346"/>
  <c r="R1346" s="1"/>
  <c r="J1342"/>
  <c r="J1338"/>
  <c r="R1338" s="1"/>
  <c r="J1334"/>
  <c r="R1334" s="1"/>
  <c r="J1330"/>
  <c r="R1330" s="1"/>
  <c r="J1326"/>
  <c r="R1326" s="1"/>
  <c r="J1322"/>
  <c r="R1322" s="1"/>
  <c r="J1318"/>
  <c r="R1318" s="1"/>
  <c r="J1314"/>
  <c r="R1314" s="1"/>
  <c r="J1310"/>
  <c r="R1310" s="1"/>
  <c r="J1306"/>
  <c r="R1306" s="1"/>
  <c r="J1302"/>
  <c r="R1302" s="1"/>
  <c r="J1286"/>
  <c r="J1282"/>
  <c r="J1278"/>
  <c r="J1274"/>
  <c r="J1270"/>
  <c r="J1222"/>
  <c r="R1222" s="1"/>
  <c r="J1218"/>
  <c r="R1218" s="1"/>
  <c r="L1217"/>
  <c r="L1216"/>
  <c r="J1217"/>
  <c r="J1216"/>
  <c r="R1216" s="1"/>
  <c r="O1152"/>
  <c r="P1152"/>
  <c r="Q1152"/>
  <c r="O1153"/>
  <c r="P1153"/>
  <c r="Q1153"/>
  <c r="O1154"/>
  <c r="P1154"/>
  <c r="Q1154"/>
  <c r="O1155"/>
  <c r="P1155"/>
  <c r="Q1155"/>
  <c r="O1156"/>
  <c r="P1156"/>
  <c r="Q1156"/>
  <c r="O1157"/>
  <c r="P1157"/>
  <c r="Q1157"/>
  <c r="O1158"/>
  <c r="P1158"/>
  <c r="Q1158"/>
  <c r="O1159"/>
  <c r="P1159"/>
  <c r="Q1159"/>
  <c r="O1160"/>
  <c r="P1160"/>
  <c r="Q1160"/>
  <c r="O1161"/>
  <c r="P1161"/>
  <c r="Q1161"/>
  <c r="O1162"/>
  <c r="P1162"/>
  <c r="Q1162"/>
  <c r="O1163"/>
  <c r="P1163"/>
  <c r="Q1163"/>
  <c r="O1164"/>
  <c r="P1164"/>
  <c r="Q1164"/>
  <c r="O1165"/>
  <c r="P1165"/>
  <c r="Q1165"/>
  <c r="O1166"/>
  <c r="P1166"/>
  <c r="Q1166"/>
  <c r="O1167"/>
  <c r="P1167"/>
  <c r="Q1167"/>
  <c r="O1168"/>
  <c r="P1168"/>
  <c r="Q1168"/>
  <c r="O1169"/>
  <c r="P1169"/>
  <c r="Q1169"/>
  <c r="O1170"/>
  <c r="P1170"/>
  <c r="Q1170"/>
  <c r="O1171"/>
  <c r="P1171"/>
  <c r="Q1171"/>
  <c r="O1172"/>
  <c r="P1172"/>
  <c r="Q1172"/>
  <c r="O1173"/>
  <c r="P1173"/>
  <c r="Q1173"/>
  <c r="O1174"/>
  <c r="P1174"/>
  <c r="Q1174"/>
  <c r="O1175"/>
  <c r="P1175"/>
  <c r="Q1175"/>
  <c r="O1176"/>
  <c r="P1176"/>
  <c r="Q1176"/>
  <c r="O1177"/>
  <c r="P1177"/>
  <c r="Q1177"/>
  <c r="O1178"/>
  <c r="P1178"/>
  <c r="Q1178"/>
  <c r="O1179"/>
  <c r="P1179"/>
  <c r="Q1179"/>
  <c r="O1180"/>
  <c r="P1180"/>
  <c r="Q1180"/>
  <c r="O1181"/>
  <c r="P1181"/>
  <c r="Q1181"/>
  <c r="O1182"/>
  <c r="P1182"/>
  <c r="Q1182"/>
  <c r="O1183"/>
  <c r="P1183"/>
  <c r="Q1183"/>
  <c r="O1184"/>
  <c r="P1184"/>
  <c r="Q1184"/>
  <c r="O1185"/>
  <c r="P1185"/>
  <c r="Q1185"/>
  <c r="O1186"/>
  <c r="P1186"/>
  <c r="Q1186"/>
  <c r="O1187"/>
  <c r="P1187"/>
  <c r="Q1187"/>
  <c r="O1188"/>
  <c r="P1188"/>
  <c r="Q1188"/>
  <c r="O1189"/>
  <c r="P1189"/>
  <c r="Q1189"/>
  <c r="O1190"/>
  <c r="P1190"/>
  <c r="Q1190"/>
  <c r="O1191"/>
  <c r="P1191"/>
  <c r="Q1191"/>
  <c r="O1192"/>
  <c r="P1192"/>
  <c r="Q1192"/>
  <c r="O1193"/>
  <c r="P1193"/>
  <c r="Q1193"/>
  <c r="O1194"/>
  <c r="P1194"/>
  <c r="Q1194"/>
  <c r="O1195"/>
  <c r="P1195"/>
  <c r="Q1195"/>
  <c r="O1196"/>
  <c r="P1196"/>
  <c r="Q1196"/>
  <c r="O1197"/>
  <c r="P1197"/>
  <c r="Q1197"/>
  <c r="O1198"/>
  <c r="P1198"/>
  <c r="Q1198"/>
  <c r="O1199"/>
  <c r="P1199"/>
  <c r="Q1199"/>
  <c r="O1200"/>
  <c r="P1200"/>
  <c r="Q1200"/>
  <c r="O1201"/>
  <c r="P1201"/>
  <c r="Q1201"/>
  <c r="O1202"/>
  <c r="P1202"/>
  <c r="Q1202"/>
  <c r="O1203"/>
  <c r="P1203"/>
  <c r="Q1203"/>
  <c r="O1204"/>
  <c r="P1204"/>
  <c r="Q1204"/>
  <c r="O1205"/>
  <c r="P1205"/>
  <c r="Q1205"/>
  <c r="O1206"/>
  <c r="P1206"/>
  <c r="Q1206"/>
  <c r="O1207"/>
  <c r="P1207"/>
  <c r="Q1207"/>
  <c r="O1208"/>
  <c r="P1208"/>
  <c r="Q1208"/>
  <c r="O1209"/>
  <c r="P1209"/>
  <c r="Q1209"/>
  <c r="O1210"/>
  <c r="P1210"/>
  <c r="Q1210"/>
  <c r="O1211"/>
  <c r="P1211"/>
  <c r="Q1211"/>
  <c r="O1212"/>
  <c r="P1212"/>
  <c r="Q1212"/>
  <c r="O1213"/>
  <c r="P1213"/>
  <c r="Q1213"/>
  <c r="O1214"/>
  <c r="P1214"/>
  <c r="Q1214"/>
  <c r="O1215"/>
  <c r="P1215"/>
  <c r="Q1215"/>
  <c r="H1215"/>
  <c r="I1215" s="1"/>
  <c r="H1214"/>
  <c r="I1214" s="1"/>
  <c r="H1213"/>
  <c r="I1213" s="1"/>
  <c r="K1213" s="1"/>
  <c r="H1212"/>
  <c r="I1212" s="1"/>
  <c r="H1211"/>
  <c r="I1211" s="1"/>
  <c r="J1211" s="1"/>
  <c r="R1211" s="1"/>
  <c r="H1210"/>
  <c r="I1210" s="1"/>
  <c r="J1210" s="1"/>
  <c r="H1209"/>
  <c r="I1209" s="1"/>
  <c r="K1209" s="1"/>
  <c r="H1208"/>
  <c r="I1208" s="1"/>
  <c r="H1207"/>
  <c r="I1207" s="1"/>
  <c r="L1207" s="1"/>
  <c r="H1206"/>
  <c r="I1206" s="1"/>
  <c r="L1206" s="1"/>
  <c r="H1205"/>
  <c r="I1205" s="1"/>
  <c r="K1205" s="1"/>
  <c r="H1204"/>
  <c r="I1204" s="1"/>
  <c r="K1204" s="1"/>
  <c r="H1203"/>
  <c r="I1203" s="1"/>
  <c r="H1202"/>
  <c r="I1202" s="1"/>
  <c r="H1201"/>
  <c r="I1201" s="1"/>
  <c r="K1201" s="1"/>
  <c r="H1200"/>
  <c r="I1200" s="1"/>
  <c r="H1199"/>
  <c r="I1199" s="1"/>
  <c r="H1198"/>
  <c r="I1198" s="1"/>
  <c r="H1197"/>
  <c r="I1197" s="1"/>
  <c r="H1196"/>
  <c r="I1196" s="1"/>
  <c r="H1195"/>
  <c r="I1195" s="1"/>
  <c r="H1194"/>
  <c r="I1194" s="1"/>
  <c r="H1193"/>
  <c r="I1193" s="1"/>
  <c r="K1193" s="1"/>
  <c r="H1192"/>
  <c r="I1192" s="1"/>
  <c r="H1191"/>
  <c r="I1191" s="1"/>
  <c r="L1191" s="1"/>
  <c r="H1190"/>
  <c r="I1190" s="1"/>
  <c r="L1190" s="1"/>
  <c r="H1189"/>
  <c r="I1189" s="1"/>
  <c r="H1188"/>
  <c r="I1188" s="1"/>
  <c r="K1188" s="1"/>
  <c r="H1187"/>
  <c r="I1187" s="1"/>
  <c r="H1186"/>
  <c r="I1186" s="1"/>
  <c r="H1185"/>
  <c r="I1185" s="1"/>
  <c r="H1184"/>
  <c r="I1184" s="1"/>
  <c r="H1183"/>
  <c r="I1183" s="1"/>
  <c r="H1182"/>
  <c r="I1182" s="1"/>
  <c r="H1181"/>
  <c r="I1181" s="1"/>
  <c r="H1180"/>
  <c r="I1180" s="1"/>
  <c r="H1179"/>
  <c r="I1179" s="1"/>
  <c r="H1178"/>
  <c r="I1178" s="1"/>
  <c r="H1177"/>
  <c r="I1177" s="1"/>
  <c r="H1176"/>
  <c r="I1176" s="1"/>
  <c r="K1176" s="1"/>
  <c r="H1175"/>
  <c r="I1175" s="1"/>
  <c r="H1174"/>
  <c r="I1174" s="1"/>
  <c r="H1173"/>
  <c r="I1173" s="1"/>
  <c r="H1172"/>
  <c r="I1172" s="1"/>
  <c r="L1172" s="1"/>
  <c r="H1171"/>
  <c r="I1171" s="1"/>
  <c r="K1171" s="1"/>
  <c r="H1170"/>
  <c r="I1170" s="1"/>
  <c r="K1170" s="1"/>
  <c r="H1169"/>
  <c r="I1169" s="1"/>
  <c r="H1168"/>
  <c r="I1168" s="1"/>
  <c r="L1168" s="1"/>
  <c r="H1167"/>
  <c r="I1167" s="1"/>
  <c r="H1166"/>
  <c r="I1166" s="1"/>
  <c r="H1165"/>
  <c r="I1165" s="1"/>
  <c r="H1164"/>
  <c r="I1164" s="1"/>
  <c r="K1164" s="1"/>
  <c r="H1163"/>
  <c r="I1163" s="1"/>
  <c r="H1162"/>
  <c r="I1162" s="1"/>
  <c r="L1162" s="1"/>
  <c r="H1161"/>
  <c r="I1161" s="1"/>
  <c r="H1160"/>
  <c r="I1160" s="1"/>
  <c r="K1160" s="1"/>
  <c r="H1159"/>
  <c r="I1159" s="1"/>
  <c r="H1158"/>
  <c r="I1158" s="1"/>
  <c r="L1158" s="1"/>
  <c r="H1157"/>
  <c r="I1157" s="1"/>
  <c r="H1156"/>
  <c r="I1156" s="1"/>
  <c r="K1156" s="1"/>
  <c r="H1155"/>
  <c r="I1155" s="1"/>
  <c r="H1154"/>
  <c r="I1154" s="1"/>
  <c r="L1154" s="1"/>
  <c r="H1153"/>
  <c r="I1153" s="1"/>
  <c r="H1152"/>
  <c r="I1152" s="1"/>
  <c r="L1152" s="1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O1120"/>
  <c r="P1120"/>
  <c r="Q1120"/>
  <c r="O1121"/>
  <c r="P1121"/>
  <c r="Q1121"/>
  <c r="O1122"/>
  <c r="P1122"/>
  <c r="Q1122"/>
  <c r="O1123"/>
  <c r="P1123"/>
  <c r="Q1123"/>
  <c r="O1124"/>
  <c r="P1124"/>
  <c r="Q1124"/>
  <c r="O1125"/>
  <c r="P1125"/>
  <c r="Q1125"/>
  <c r="O1126"/>
  <c r="P1126"/>
  <c r="Q1126"/>
  <c r="O1127"/>
  <c r="P1127"/>
  <c r="Q1127"/>
  <c r="O1128"/>
  <c r="P1128"/>
  <c r="Q1128"/>
  <c r="O1129"/>
  <c r="P1129"/>
  <c r="Q1129"/>
  <c r="O1130"/>
  <c r="P1130"/>
  <c r="Q1130"/>
  <c r="O1131"/>
  <c r="P1131"/>
  <c r="Q1131"/>
  <c r="O1132"/>
  <c r="P1132"/>
  <c r="Q1132"/>
  <c r="O1133"/>
  <c r="P1133"/>
  <c r="Q1133"/>
  <c r="O1134"/>
  <c r="P1134"/>
  <c r="Q1134"/>
  <c r="O1135"/>
  <c r="P1135"/>
  <c r="Q1135"/>
  <c r="O1136"/>
  <c r="P1136"/>
  <c r="Q1136"/>
  <c r="O1137"/>
  <c r="P1137"/>
  <c r="Q1137"/>
  <c r="O1138"/>
  <c r="P1138"/>
  <c r="Q1138"/>
  <c r="O1139"/>
  <c r="P1139"/>
  <c r="Q1139"/>
  <c r="O1140"/>
  <c r="P1140"/>
  <c r="Q1140"/>
  <c r="O1141"/>
  <c r="P1141"/>
  <c r="Q1141"/>
  <c r="O1142"/>
  <c r="P1142"/>
  <c r="Q1142"/>
  <c r="O1143"/>
  <c r="P1143"/>
  <c r="Q1143"/>
  <c r="O1144"/>
  <c r="P1144"/>
  <c r="Q1144"/>
  <c r="O1145"/>
  <c r="P1145"/>
  <c r="Q1145"/>
  <c r="O1146"/>
  <c r="P1146"/>
  <c r="Q1146"/>
  <c r="O1147"/>
  <c r="P1147"/>
  <c r="Q1147"/>
  <c r="O1148"/>
  <c r="P1148"/>
  <c r="Q1148"/>
  <c r="O1149"/>
  <c r="P1149"/>
  <c r="Q1149"/>
  <c r="O1150"/>
  <c r="P1150"/>
  <c r="Q1150"/>
  <c r="O1151"/>
  <c r="P1151"/>
  <c r="Q1151"/>
  <c r="H1151"/>
  <c r="I1151" s="1"/>
  <c r="H1150"/>
  <c r="I1150" s="1"/>
  <c r="H1149"/>
  <c r="I1149" s="1"/>
  <c r="K1149" s="1"/>
  <c r="H1148"/>
  <c r="I1148" s="1"/>
  <c r="H1147"/>
  <c r="I1147" s="1"/>
  <c r="J1147" s="1"/>
  <c r="H1146"/>
  <c r="I1146" s="1"/>
  <c r="H1145"/>
  <c r="I1145" s="1"/>
  <c r="K1145" s="1"/>
  <c r="H1144"/>
  <c r="I1144" s="1"/>
  <c r="H1143"/>
  <c r="I1143" s="1"/>
  <c r="H1142"/>
  <c r="I1142" s="1"/>
  <c r="H1141"/>
  <c r="I1141" s="1"/>
  <c r="K1141" s="1"/>
  <c r="H1140"/>
  <c r="I1140" s="1"/>
  <c r="H1139"/>
  <c r="I1139" s="1"/>
  <c r="H1138"/>
  <c r="I1138" s="1"/>
  <c r="H1137"/>
  <c r="I1137" s="1"/>
  <c r="L1137" s="1"/>
  <c r="H1136"/>
  <c r="I1136" s="1"/>
  <c r="L1136" s="1"/>
  <c r="H1135"/>
  <c r="I1135" s="1"/>
  <c r="H1134"/>
  <c r="I1134" s="1"/>
  <c r="H1133"/>
  <c r="I1133" s="1"/>
  <c r="H1132"/>
  <c r="I1132" s="1"/>
  <c r="H1131"/>
  <c r="I1131" s="1"/>
  <c r="K1131" s="1"/>
  <c r="H1130"/>
  <c r="I1130" s="1"/>
  <c r="H1129"/>
  <c r="I1129" s="1"/>
  <c r="H1128"/>
  <c r="I1128" s="1"/>
  <c r="H1127"/>
  <c r="I1127" s="1"/>
  <c r="L1127" s="1"/>
  <c r="H1126"/>
  <c r="I1126" s="1"/>
  <c r="H1125"/>
  <c r="I1125" s="1"/>
  <c r="H1124"/>
  <c r="I1124" s="1"/>
  <c r="H1123"/>
  <c r="I1123" s="1"/>
  <c r="L1123" s="1"/>
  <c r="H1122"/>
  <c r="I1122" s="1"/>
  <c r="H1121"/>
  <c r="I1121" s="1"/>
  <c r="H1120"/>
  <c r="I1120" s="1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P1104"/>
  <c r="Q1104"/>
  <c r="P1105"/>
  <c r="Q1105"/>
  <c r="P1106"/>
  <c r="Q1106"/>
  <c r="P1107"/>
  <c r="Q1107"/>
  <c r="P1108"/>
  <c r="Q1108"/>
  <c r="P1109"/>
  <c r="Q1109"/>
  <c r="P1110"/>
  <c r="Q1110"/>
  <c r="P1111"/>
  <c r="Q1111"/>
  <c r="P1112"/>
  <c r="Q1112"/>
  <c r="P1113"/>
  <c r="Q1113"/>
  <c r="P1114"/>
  <c r="Q1114"/>
  <c r="P1115"/>
  <c r="Q1115"/>
  <c r="P1116"/>
  <c r="Q1116"/>
  <c r="P1117"/>
  <c r="Q1117"/>
  <c r="P1118"/>
  <c r="Q1118"/>
  <c r="P1119"/>
  <c r="Q1119"/>
  <c r="O1119"/>
  <c r="O1118"/>
  <c r="O1117"/>
  <c r="O1116"/>
  <c r="O1115"/>
  <c r="O1114"/>
  <c r="O1113"/>
  <c r="O1112"/>
  <c r="O1111"/>
  <c r="O1110"/>
  <c r="O1109"/>
  <c r="O1108"/>
  <c r="O1107"/>
  <c r="O1106"/>
  <c r="O1105"/>
  <c r="O1104"/>
  <c r="H1119"/>
  <c r="I1119" s="1"/>
  <c r="H1118"/>
  <c r="I1118" s="1"/>
  <c r="H1117"/>
  <c r="I1117" s="1"/>
  <c r="H1116"/>
  <c r="I1116" s="1"/>
  <c r="H1115"/>
  <c r="I1115" s="1"/>
  <c r="H1114"/>
  <c r="I1114" s="1"/>
  <c r="H1113"/>
  <c r="I1113" s="1"/>
  <c r="H1112"/>
  <c r="I1112" s="1"/>
  <c r="H1111"/>
  <c r="I1111" s="1"/>
  <c r="H1110"/>
  <c r="I1110" s="1"/>
  <c r="H1109"/>
  <c r="I1109" s="1"/>
  <c r="H1108"/>
  <c r="I1108" s="1"/>
  <c r="H1107"/>
  <c r="I1107" s="1"/>
  <c r="H1106"/>
  <c r="I1106" s="1"/>
  <c r="H1105"/>
  <c r="I1105" s="1"/>
  <c r="H1104"/>
  <c r="I1104" s="1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R35" i="14"/>
  <c r="R33"/>
  <c r="R34"/>
  <c r="R32"/>
  <c r="R31"/>
  <c r="C31"/>
  <c r="D31"/>
  <c r="E31"/>
  <c r="F31"/>
  <c r="G31"/>
  <c r="H31"/>
  <c r="I31"/>
  <c r="J31"/>
  <c r="K31"/>
  <c r="L31"/>
  <c r="M31"/>
  <c r="N31"/>
  <c r="O31"/>
  <c r="P31"/>
  <c r="Q31"/>
  <c r="C32"/>
  <c r="D32"/>
  <c r="E32"/>
  <c r="F32"/>
  <c r="G32"/>
  <c r="H32"/>
  <c r="I32"/>
  <c r="J32"/>
  <c r="K32"/>
  <c r="L32"/>
  <c r="M32"/>
  <c r="N32"/>
  <c r="O32"/>
  <c r="P32"/>
  <c r="Q32"/>
  <c r="C33"/>
  <c r="D33"/>
  <c r="E33"/>
  <c r="F33"/>
  <c r="G33"/>
  <c r="H33"/>
  <c r="I33"/>
  <c r="J33"/>
  <c r="K33"/>
  <c r="L33"/>
  <c r="M33"/>
  <c r="N33"/>
  <c r="O33"/>
  <c r="P33"/>
  <c r="Q33"/>
  <c r="C34"/>
  <c r="D34"/>
  <c r="E34"/>
  <c r="F34"/>
  <c r="G34"/>
  <c r="H34"/>
  <c r="I34"/>
  <c r="J34"/>
  <c r="K34"/>
  <c r="L34"/>
  <c r="M34"/>
  <c r="N34"/>
  <c r="O34"/>
  <c r="P34"/>
  <c r="Q34"/>
  <c r="C35"/>
  <c r="D35"/>
  <c r="E35"/>
  <c r="F35"/>
  <c r="G35"/>
  <c r="H35"/>
  <c r="I35"/>
  <c r="J35"/>
  <c r="K35"/>
  <c r="L35"/>
  <c r="M35"/>
  <c r="N35"/>
  <c r="O35"/>
  <c r="P35"/>
  <c r="Q35"/>
  <c r="B33"/>
  <c r="B34"/>
  <c r="B35"/>
  <c r="B32"/>
  <c r="B31"/>
  <c r="O1088" i="1"/>
  <c r="P1088"/>
  <c r="Q1088"/>
  <c r="O1089"/>
  <c r="P1089"/>
  <c r="Q1089"/>
  <c r="O1090"/>
  <c r="P1090"/>
  <c r="Q1090"/>
  <c r="O1091"/>
  <c r="P1091"/>
  <c r="Q1091"/>
  <c r="O1092"/>
  <c r="P1092"/>
  <c r="Q1092"/>
  <c r="O1093"/>
  <c r="P1093"/>
  <c r="Q1093"/>
  <c r="O1094"/>
  <c r="P1094"/>
  <c r="Q1094"/>
  <c r="O1095"/>
  <c r="P1095"/>
  <c r="Q1095"/>
  <c r="O1096"/>
  <c r="P1096"/>
  <c r="Q1096"/>
  <c r="O1097"/>
  <c r="P1097"/>
  <c r="Q1097"/>
  <c r="O1098"/>
  <c r="P1098"/>
  <c r="Q1098"/>
  <c r="O1099"/>
  <c r="P1099"/>
  <c r="Q1099"/>
  <c r="O1100"/>
  <c r="P1100"/>
  <c r="Q1100"/>
  <c r="O1101"/>
  <c r="P1101"/>
  <c r="Q1101"/>
  <c r="O1102"/>
  <c r="P1102"/>
  <c r="Q1102"/>
  <c r="O1103"/>
  <c r="P1103"/>
  <c r="Q1103"/>
  <c r="H1103"/>
  <c r="I1103" s="1"/>
  <c r="H1102"/>
  <c r="I1102" s="1"/>
  <c r="J1102" s="1"/>
  <c r="H1101"/>
  <c r="I1101" s="1"/>
  <c r="K1101" s="1"/>
  <c r="H1100"/>
  <c r="I1100" s="1"/>
  <c r="L1100" s="1"/>
  <c r="H1099"/>
  <c r="I1099" s="1"/>
  <c r="H1098"/>
  <c r="I1098" s="1"/>
  <c r="H1097"/>
  <c r="I1097" s="1"/>
  <c r="H1096"/>
  <c r="I1096" s="1"/>
  <c r="H1095"/>
  <c r="I1095" s="1"/>
  <c r="K1095" s="1"/>
  <c r="H1094"/>
  <c r="I1094" s="1"/>
  <c r="H1093"/>
  <c r="I1093" s="1"/>
  <c r="K1093" s="1"/>
  <c r="H1092"/>
  <c r="I1092" s="1"/>
  <c r="K1092" s="1"/>
  <c r="H1091"/>
  <c r="I1091" s="1"/>
  <c r="H1090"/>
  <c r="I1090" s="1"/>
  <c r="H1089"/>
  <c r="I1089" s="1"/>
  <c r="K1089" s="1"/>
  <c r="H1088"/>
  <c r="I1088" s="1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P1072"/>
  <c r="Q1072"/>
  <c r="P1073"/>
  <c r="Q1073"/>
  <c r="P1074"/>
  <c r="Q1074"/>
  <c r="P1075"/>
  <c r="Q1075"/>
  <c r="P1076"/>
  <c r="Q1076"/>
  <c r="P1077"/>
  <c r="Q1077"/>
  <c r="P1078"/>
  <c r="Q1078"/>
  <c r="P1079"/>
  <c r="Q1079"/>
  <c r="P1080"/>
  <c r="Q1080"/>
  <c r="P1081"/>
  <c r="Q1081"/>
  <c r="P1082"/>
  <c r="Q1082"/>
  <c r="P1083"/>
  <c r="Q1083"/>
  <c r="P1084"/>
  <c r="Q1084"/>
  <c r="P1085"/>
  <c r="Q1085"/>
  <c r="P1086"/>
  <c r="Q1086"/>
  <c r="P1087"/>
  <c r="Q1087"/>
  <c r="O1087"/>
  <c r="O1086"/>
  <c r="O1085"/>
  <c r="O1084"/>
  <c r="O1083"/>
  <c r="O1082"/>
  <c r="O1081"/>
  <c r="O1080"/>
  <c r="O1079"/>
  <c r="O1078"/>
  <c r="O1077"/>
  <c r="O1076"/>
  <c r="O1075"/>
  <c r="O1074"/>
  <c r="O1073"/>
  <c r="O1072"/>
  <c r="H1087"/>
  <c r="I1087" s="1"/>
  <c r="H1086"/>
  <c r="I1086" s="1"/>
  <c r="H1085"/>
  <c r="I1085" s="1"/>
  <c r="H1084"/>
  <c r="I1084" s="1"/>
  <c r="H1083"/>
  <c r="I1083" s="1"/>
  <c r="H1082"/>
  <c r="I1082" s="1"/>
  <c r="H1081"/>
  <c r="I1081" s="1"/>
  <c r="H1080"/>
  <c r="I1080" s="1"/>
  <c r="H1079"/>
  <c r="I1079" s="1"/>
  <c r="H1078"/>
  <c r="I1078" s="1"/>
  <c r="H1077"/>
  <c r="I1077" s="1"/>
  <c r="H1076"/>
  <c r="I1076" s="1"/>
  <c r="H1075"/>
  <c r="I1075" s="1"/>
  <c r="H1074"/>
  <c r="I1074" s="1"/>
  <c r="H1073"/>
  <c r="I1073" s="1"/>
  <c r="H1072"/>
  <c r="I1072" s="1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P1056"/>
  <c r="Q1056"/>
  <c r="P1057"/>
  <c r="Q1057"/>
  <c r="P1058"/>
  <c r="Q1058"/>
  <c r="P1059"/>
  <c r="Q1059"/>
  <c r="P1060"/>
  <c r="Q1060"/>
  <c r="P1061"/>
  <c r="Q1061"/>
  <c r="P1062"/>
  <c r="Q1062"/>
  <c r="P1063"/>
  <c r="Q1063"/>
  <c r="P1064"/>
  <c r="Q1064"/>
  <c r="P1065"/>
  <c r="Q1065"/>
  <c r="P1066"/>
  <c r="Q1066"/>
  <c r="P1067"/>
  <c r="Q1067"/>
  <c r="P1068"/>
  <c r="Q1068"/>
  <c r="P1069"/>
  <c r="Q1069"/>
  <c r="P1070"/>
  <c r="Q1070"/>
  <c r="P1071"/>
  <c r="Q1071"/>
  <c r="I1071"/>
  <c r="K1071" s="1"/>
  <c r="I1070"/>
  <c r="K1070" s="1"/>
  <c r="I1069"/>
  <c r="K1069" s="1"/>
  <c r="I1068"/>
  <c r="K1068" s="1"/>
  <c r="I1067"/>
  <c r="K1067" s="1"/>
  <c r="I1066"/>
  <c r="K1066" s="1"/>
  <c r="I1065"/>
  <c r="K1065" s="1"/>
  <c r="I1064"/>
  <c r="K1064" s="1"/>
  <c r="I1063"/>
  <c r="K1063" s="1"/>
  <c r="I1062"/>
  <c r="L1062" s="1"/>
  <c r="I1061"/>
  <c r="L1061" s="1"/>
  <c r="I1060"/>
  <c r="L1060" s="1"/>
  <c r="I1059"/>
  <c r="J1059" s="1"/>
  <c r="R1059" s="1"/>
  <c r="I1058"/>
  <c r="J1058" s="1"/>
  <c r="I1057"/>
  <c r="J1057" s="1"/>
  <c r="I1056"/>
  <c r="J1056" s="1"/>
  <c r="R1056" s="1"/>
  <c r="O1071"/>
  <c r="O1070"/>
  <c r="O1069"/>
  <c r="O1068"/>
  <c r="O1067"/>
  <c r="O1066"/>
  <c r="O1065"/>
  <c r="O1064"/>
  <c r="O1063"/>
  <c r="O1062"/>
  <c r="O1061"/>
  <c r="O1060"/>
  <c r="O1059"/>
  <c r="O1058"/>
  <c r="O1057"/>
  <c r="O1056"/>
  <c r="P1040"/>
  <c r="Q1040"/>
  <c r="P1041"/>
  <c r="Q1041"/>
  <c r="P1042"/>
  <c r="Q1042"/>
  <c r="P1043"/>
  <c r="Q1043"/>
  <c r="P1044"/>
  <c r="Q1044"/>
  <c r="P1045"/>
  <c r="Q1045"/>
  <c r="P1046"/>
  <c r="Q1046"/>
  <c r="P1047"/>
  <c r="Q1047"/>
  <c r="P1048"/>
  <c r="Q1048"/>
  <c r="P1049"/>
  <c r="Q1049"/>
  <c r="P1050"/>
  <c r="Q1050"/>
  <c r="P1051"/>
  <c r="Q1051"/>
  <c r="P1052"/>
  <c r="Q1052"/>
  <c r="P1053"/>
  <c r="Q1053"/>
  <c r="P1054"/>
  <c r="Q1054"/>
  <c r="P1055"/>
  <c r="Q1055"/>
  <c r="I1055"/>
  <c r="J1055" s="1"/>
  <c r="I1054"/>
  <c r="J1054" s="1"/>
  <c r="R1054" s="1"/>
  <c r="I1053"/>
  <c r="J1053" s="1"/>
  <c r="R1053" s="1"/>
  <c r="I1052"/>
  <c r="J1052" s="1"/>
  <c r="I1051"/>
  <c r="J1051" s="1"/>
  <c r="I1050"/>
  <c r="J1050" s="1"/>
  <c r="R1050" s="1"/>
  <c r="I1049"/>
  <c r="J1049" s="1"/>
  <c r="I1048"/>
  <c r="J1048" s="1"/>
  <c r="R1048" s="1"/>
  <c r="I1047"/>
  <c r="L1047" s="1"/>
  <c r="I1046"/>
  <c r="J1046" s="1"/>
  <c r="R1046" s="1"/>
  <c r="I1045"/>
  <c r="J1045" s="1"/>
  <c r="I1044"/>
  <c r="J1044" s="1"/>
  <c r="R1044" s="1"/>
  <c r="I1043"/>
  <c r="L1043" s="1"/>
  <c r="I1042"/>
  <c r="J1042" s="1"/>
  <c r="I1041"/>
  <c r="J1041" s="1"/>
  <c r="R1041" s="1"/>
  <c r="I1040"/>
  <c r="J1040" s="1"/>
  <c r="O1055"/>
  <c r="O1054"/>
  <c r="O1053"/>
  <c r="O1052"/>
  <c r="O1051"/>
  <c r="O1050"/>
  <c r="O1049"/>
  <c r="O1048"/>
  <c r="O1047"/>
  <c r="O1046"/>
  <c r="O1045"/>
  <c r="O1044"/>
  <c r="O1043"/>
  <c r="O1042"/>
  <c r="O1041"/>
  <c r="O1040"/>
  <c r="P1024"/>
  <c r="Q1024"/>
  <c r="P1025"/>
  <c r="Q1025"/>
  <c r="P1026"/>
  <c r="Q1026"/>
  <c r="P1027"/>
  <c r="Q1027"/>
  <c r="P1028"/>
  <c r="Q1028"/>
  <c r="P1029"/>
  <c r="Q1029"/>
  <c r="P1030"/>
  <c r="Q1030"/>
  <c r="P1031"/>
  <c r="Q1031"/>
  <c r="P1032"/>
  <c r="Q1032"/>
  <c r="P1033"/>
  <c r="Q1033"/>
  <c r="P1034"/>
  <c r="Q1034"/>
  <c r="P1035"/>
  <c r="Q1035"/>
  <c r="P1036"/>
  <c r="Q1036"/>
  <c r="P1037"/>
  <c r="Q1037"/>
  <c r="P1038"/>
  <c r="Q1038"/>
  <c r="P1039"/>
  <c r="Q1039"/>
  <c r="I1039"/>
  <c r="K1039" s="1"/>
  <c r="I1038"/>
  <c r="K1038" s="1"/>
  <c r="I1037"/>
  <c r="K1037" s="1"/>
  <c r="I1036"/>
  <c r="J1036" s="1"/>
  <c r="I1035"/>
  <c r="L1035" s="1"/>
  <c r="I1034"/>
  <c r="J1034" s="1"/>
  <c r="I1033"/>
  <c r="J1033" s="1"/>
  <c r="R1033" s="1"/>
  <c r="I1032"/>
  <c r="J1032" s="1"/>
  <c r="I1031"/>
  <c r="J1031" s="1"/>
  <c r="R1031" s="1"/>
  <c r="I1030"/>
  <c r="J1030" s="1"/>
  <c r="I1029"/>
  <c r="J1029" s="1"/>
  <c r="R1029" s="1"/>
  <c r="I1028"/>
  <c r="J1028" s="1"/>
  <c r="I1027"/>
  <c r="L1027" s="1"/>
  <c r="I1026"/>
  <c r="K1026" s="1"/>
  <c r="I1025"/>
  <c r="K1025" s="1"/>
  <c r="I1024"/>
  <c r="K1024" s="1"/>
  <c r="O1039"/>
  <c r="O1038"/>
  <c r="O1037"/>
  <c r="O1036"/>
  <c r="O1035"/>
  <c r="O1034"/>
  <c r="O1033"/>
  <c r="O1032"/>
  <c r="O1031"/>
  <c r="O1030"/>
  <c r="O1029"/>
  <c r="O1028"/>
  <c r="O1027"/>
  <c r="O1026"/>
  <c r="O1025"/>
  <c r="O1024"/>
  <c r="P1008"/>
  <c r="Q1008"/>
  <c r="P1009"/>
  <c r="Q1009"/>
  <c r="P1010"/>
  <c r="Q1010"/>
  <c r="P1011"/>
  <c r="Q1011"/>
  <c r="P1012"/>
  <c r="Q1012"/>
  <c r="P1013"/>
  <c r="Q1013"/>
  <c r="P1014"/>
  <c r="Q1014"/>
  <c r="P1015"/>
  <c r="Q1015"/>
  <c r="P1016"/>
  <c r="Q1016"/>
  <c r="P1017"/>
  <c r="Q1017"/>
  <c r="P1018"/>
  <c r="Q1018"/>
  <c r="P1019"/>
  <c r="Q1019"/>
  <c r="P1020"/>
  <c r="Q1020"/>
  <c r="P1021"/>
  <c r="Q1021"/>
  <c r="P1022"/>
  <c r="Q1022"/>
  <c r="P1023"/>
  <c r="Q1023"/>
  <c r="I1023"/>
  <c r="J1023" s="1"/>
  <c r="R1023" s="1"/>
  <c r="I1022"/>
  <c r="J1022" s="1"/>
  <c r="I1021"/>
  <c r="J1021" s="1"/>
  <c r="R1021" s="1"/>
  <c r="I1020"/>
  <c r="J1020" s="1"/>
  <c r="I1019"/>
  <c r="J1019" s="1"/>
  <c r="R1019" s="1"/>
  <c r="I1018"/>
  <c r="L1018" s="1"/>
  <c r="I1017"/>
  <c r="J1017" s="1"/>
  <c r="R1017" s="1"/>
  <c r="I1016"/>
  <c r="J1016" s="1"/>
  <c r="I1015"/>
  <c r="J1015" s="1"/>
  <c r="R1015" s="1"/>
  <c r="I1014"/>
  <c r="J1014" s="1"/>
  <c r="I1013"/>
  <c r="J1013" s="1"/>
  <c r="R1013" s="1"/>
  <c r="I1012"/>
  <c r="J1012" s="1"/>
  <c r="I1011"/>
  <c r="J1011" s="1"/>
  <c r="R1011" s="1"/>
  <c r="I1010"/>
  <c r="J1010" s="1"/>
  <c r="I1009"/>
  <c r="J1009" s="1"/>
  <c r="I1008"/>
  <c r="J1008" s="1"/>
  <c r="R1008" s="1"/>
  <c r="O1023"/>
  <c r="O1022"/>
  <c r="O1021"/>
  <c r="O1020"/>
  <c r="O1019"/>
  <c r="O1018"/>
  <c r="O1017"/>
  <c r="O1016"/>
  <c r="O1015"/>
  <c r="O1014"/>
  <c r="O1013"/>
  <c r="O1012"/>
  <c r="O1011"/>
  <c r="O1010"/>
  <c r="O1009"/>
  <c r="O1008"/>
  <c r="P961"/>
  <c r="Q961"/>
  <c r="P962"/>
  <c r="Q962"/>
  <c r="P963"/>
  <c r="Q963"/>
  <c r="P964"/>
  <c r="Q964"/>
  <c r="P965"/>
  <c r="Q965"/>
  <c r="P966"/>
  <c r="Q966"/>
  <c r="P967"/>
  <c r="Q967"/>
  <c r="P968"/>
  <c r="Q968"/>
  <c r="P969"/>
  <c r="Q969"/>
  <c r="P970"/>
  <c r="Q970"/>
  <c r="P971"/>
  <c r="Q971"/>
  <c r="P972"/>
  <c r="Q972"/>
  <c r="P973"/>
  <c r="Q973"/>
  <c r="P974"/>
  <c r="Q974"/>
  <c r="P975"/>
  <c r="Q975"/>
  <c r="P976"/>
  <c r="Q976"/>
  <c r="P977"/>
  <c r="Q977"/>
  <c r="P978"/>
  <c r="Q978"/>
  <c r="P979"/>
  <c r="Q979"/>
  <c r="P980"/>
  <c r="Q980"/>
  <c r="P981"/>
  <c r="Q981"/>
  <c r="P982"/>
  <c r="Q982"/>
  <c r="P983"/>
  <c r="Q983"/>
  <c r="P984"/>
  <c r="Q984"/>
  <c r="P985"/>
  <c r="Q985"/>
  <c r="P986"/>
  <c r="Q986"/>
  <c r="P987"/>
  <c r="Q987"/>
  <c r="P988"/>
  <c r="Q988"/>
  <c r="P989"/>
  <c r="Q989"/>
  <c r="P990"/>
  <c r="Q990"/>
  <c r="P991"/>
  <c r="Q991"/>
  <c r="P992"/>
  <c r="Q992"/>
  <c r="P993"/>
  <c r="Q993"/>
  <c r="P994"/>
  <c r="Q994"/>
  <c r="P995"/>
  <c r="Q995"/>
  <c r="P996"/>
  <c r="Q996"/>
  <c r="P997"/>
  <c r="Q997"/>
  <c r="P998"/>
  <c r="Q998"/>
  <c r="P999"/>
  <c r="Q999"/>
  <c r="P1000"/>
  <c r="Q1000"/>
  <c r="P1001"/>
  <c r="Q1001"/>
  <c r="P1002"/>
  <c r="Q1002"/>
  <c r="P1003"/>
  <c r="Q1003"/>
  <c r="P1004"/>
  <c r="Q1004"/>
  <c r="P1005"/>
  <c r="Q1005"/>
  <c r="P1006"/>
  <c r="Q1006"/>
  <c r="P1007"/>
  <c r="Q1007"/>
  <c r="Q960"/>
  <c r="P960"/>
  <c r="I1007"/>
  <c r="K1007" s="1"/>
  <c r="I1006"/>
  <c r="L1006" s="1"/>
  <c r="I1005"/>
  <c r="J1005" s="1"/>
  <c r="R1005" s="1"/>
  <c r="I1004"/>
  <c r="J1004" s="1"/>
  <c r="I1003"/>
  <c r="K1003" s="1"/>
  <c r="I1002"/>
  <c r="K1002" s="1"/>
  <c r="I1001"/>
  <c r="L1001" s="1"/>
  <c r="I1000"/>
  <c r="L1000" s="1"/>
  <c r="I999"/>
  <c r="L999" s="1"/>
  <c r="I998"/>
  <c r="K998" s="1"/>
  <c r="I997"/>
  <c r="K997" s="1"/>
  <c r="I996"/>
  <c r="K996" s="1"/>
  <c r="I995"/>
  <c r="K995" s="1"/>
  <c r="I994"/>
  <c r="K994" s="1"/>
  <c r="I993"/>
  <c r="K993" s="1"/>
  <c r="I992"/>
  <c r="K992" s="1"/>
  <c r="O1007"/>
  <c r="O1006"/>
  <c r="O1005"/>
  <c r="O1004"/>
  <c r="O1003"/>
  <c r="O1002"/>
  <c r="O1001"/>
  <c r="O1000"/>
  <c r="O999"/>
  <c r="O998"/>
  <c r="O997"/>
  <c r="O996"/>
  <c r="O995"/>
  <c r="O994"/>
  <c r="O993"/>
  <c r="O992"/>
  <c r="I991"/>
  <c r="K991" s="1"/>
  <c r="I990"/>
  <c r="K990" s="1"/>
  <c r="I989"/>
  <c r="K989" s="1"/>
  <c r="I988"/>
  <c r="K988" s="1"/>
  <c r="I987"/>
  <c r="K987" s="1"/>
  <c r="I986"/>
  <c r="L986" s="1"/>
  <c r="I985"/>
  <c r="L985" s="1"/>
  <c r="I984"/>
  <c r="L984" s="1"/>
  <c r="I983"/>
  <c r="K983" s="1"/>
  <c r="I982"/>
  <c r="K982" s="1"/>
  <c r="I981"/>
  <c r="J981" s="1"/>
  <c r="I980"/>
  <c r="J980" s="1"/>
  <c r="R980" s="1"/>
  <c r="I979"/>
  <c r="K979" s="1"/>
  <c r="I978"/>
  <c r="K978" s="1"/>
  <c r="I977"/>
  <c r="K977" s="1"/>
  <c r="I976"/>
  <c r="K976" s="1"/>
  <c r="O991"/>
  <c r="O990"/>
  <c r="O989"/>
  <c r="O988"/>
  <c r="O987"/>
  <c r="O986"/>
  <c r="O985"/>
  <c r="O984"/>
  <c r="O983"/>
  <c r="O982"/>
  <c r="O981"/>
  <c r="O980"/>
  <c r="O979"/>
  <c r="O978"/>
  <c r="O977"/>
  <c r="O976"/>
  <c r="I961"/>
  <c r="K961" s="1"/>
  <c r="I962"/>
  <c r="L962" s="1"/>
  <c r="I963"/>
  <c r="K963" s="1"/>
  <c r="I964"/>
  <c r="J964" s="1"/>
  <c r="I965"/>
  <c r="K965" s="1"/>
  <c r="I966"/>
  <c r="L966" s="1"/>
  <c r="I967"/>
  <c r="K967" s="1"/>
  <c r="I968"/>
  <c r="J968" s="1"/>
  <c r="R968" s="1"/>
  <c r="I969"/>
  <c r="K969" s="1"/>
  <c r="I970"/>
  <c r="L970" s="1"/>
  <c r="I971"/>
  <c r="K971" s="1"/>
  <c r="I972"/>
  <c r="J972" s="1"/>
  <c r="R972" s="1"/>
  <c r="I973"/>
  <c r="K973" s="1"/>
  <c r="I974"/>
  <c r="L974" s="1"/>
  <c r="I975"/>
  <c r="K975" s="1"/>
  <c r="I960"/>
  <c r="J960" s="1"/>
  <c r="O975"/>
  <c r="O974"/>
  <c r="O973"/>
  <c r="O972"/>
  <c r="O971"/>
  <c r="O970"/>
  <c r="O969"/>
  <c r="O968"/>
  <c r="O967"/>
  <c r="O966"/>
  <c r="O965"/>
  <c r="O964"/>
  <c r="O963"/>
  <c r="O962"/>
  <c r="O961"/>
  <c r="O960"/>
  <c r="A961"/>
  <c r="A963" s="1"/>
  <c r="A965" s="1"/>
  <c r="A967" s="1"/>
  <c r="A969" s="1"/>
  <c r="A971" s="1"/>
  <c r="A973" s="1"/>
  <c r="A975" s="1"/>
  <c r="A977" s="1"/>
  <c r="A979" s="1"/>
  <c r="A981" s="1"/>
  <c r="A983" s="1"/>
  <c r="A985" s="1"/>
  <c r="A987" s="1"/>
  <c r="A989" s="1"/>
  <c r="A991" s="1"/>
  <c r="A993" s="1"/>
  <c r="A995" s="1"/>
  <c r="A997" s="1"/>
  <c r="A999" s="1"/>
  <c r="A1001" s="1"/>
  <c r="A1003" s="1"/>
  <c r="A1005" s="1"/>
  <c r="A1007" s="1"/>
  <c r="A1009" s="1"/>
  <c r="A1011" s="1"/>
  <c r="A1013" s="1"/>
  <c r="A1015" s="1"/>
  <c r="A1017" s="1"/>
  <c r="A1019" s="1"/>
  <c r="A1021" s="1"/>
  <c r="A1023" s="1"/>
  <c r="A1025" s="1"/>
  <c r="A1027" s="1"/>
  <c r="A1029" s="1"/>
  <c r="A1031" s="1"/>
  <c r="A1033" s="1"/>
  <c r="A1035" s="1"/>
  <c r="A1037" s="1"/>
  <c r="A1039" s="1"/>
  <c r="A1041" s="1"/>
  <c r="A1043" s="1"/>
  <c r="A1045" s="1"/>
  <c r="A1047" s="1"/>
  <c r="A1049" s="1"/>
  <c r="A1051" s="1"/>
  <c r="A1053" s="1"/>
  <c r="A1055" s="1"/>
  <c r="A1057" s="1"/>
  <c r="A1059" s="1"/>
  <c r="A1061" s="1"/>
  <c r="A1063" s="1"/>
  <c r="A1065" s="1"/>
  <c r="A1067" s="1"/>
  <c r="A1069" s="1"/>
  <c r="A1071" s="1"/>
  <c r="A1073" s="1"/>
  <c r="A1075" s="1"/>
  <c r="A1077" s="1"/>
  <c r="A1079" s="1"/>
  <c r="A1081" s="1"/>
  <c r="A1083" s="1"/>
  <c r="A1085" s="1"/>
  <c r="A1087" s="1"/>
  <c r="A1089" s="1"/>
  <c r="A1091" s="1"/>
  <c r="A1093" s="1"/>
  <c r="A1095" s="1"/>
  <c r="A1097" s="1"/>
  <c r="A1099" s="1"/>
  <c r="A1101" s="1"/>
  <c r="A1103" s="1"/>
  <c r="A1105" s="1"/>
  <c r="A1107" s="1"/>
  <c r="A1109" s="1"/>
  <c r="A1111" s="1"/>
  <c r="A1113" s="1"/>
  <c r="A1115" s="1"/>
  <c r="A1117" s="1"/>
  <c r="A1119" s="1"/>
  <c r="A1121" s="1"/>
  <c r="A1123" s="1"/>
  <c r="A1125" s="1"/>
  <c r="A1127" s="1"/>
  <c r="A1129" s="1"/>
  <c r="A1131" s="1"/>
  <c r="A1133" s="1"/>
  <c r="A1135" s="1"/>
  <c r="A1137" s="1"/>
  <c r="A1139" s="1"/>
  <c r="A1141" s="1"/>
  <c r="A1143" s="1"/>
  <c r="A1145" s="1"/>
  <c r="A1147" s="1"/>
  <c r="A1149" s="1"/>
  <c r="A1151" s="1"/>
  <c r="A1153" s="1"/>
  <c r="A1155" s="1"/>
  <c r="A1157" s="1"/>
  <c r="A1159" s="1"/>
  <c r="A1161" s="1"/>
  <c r="A1163" s="1"/>
  <c r="A1165" s="1"/>
  <c r="A1167" s="1"/>
  <c r="A1169" s="1"/>
  <c r="A1171" s="1"/>
  <c r="A1173" s="1"/>
  <c r="A1175" s="1"/>
  <c r="A1177" s="1"/>
  <c r="A1179" s="1"/>
  <c r="A1181" s="1"/>
  <c r="A1183" s="1"/>
  <c r="A1185" s="1"/>
  <c r="A1187" s="1"/>
  <c r="A1189" s="1"/>
  <c r="A1191" s="1"/>
  <c r="A1193" s="1"/>
  <c r="A1195" s="1"/>
  <c r="A1197" s="1"/>
  <c r="A1199" s="1"/>
  <c r="A1201" s="1"/>
  <c r="A1203" s="1"/>
  <c r="A1205" s="1"/>
  <c r="A1207" s="1"/>
  <c r="A1209" s="1"/>
  <c r="A1211" s="1"/>
  <c r="A1213" s="1"/>
  <c r="A1215" s="1"/>
  <c r="A1217" s="1"/>
  <c r="A1219" s="1"/>
  <c r="A1221" s="1"/>
  <c r="A1223" s="1"/>
  <c r="A1225" s="1"/>
  <c r="A1227" s="1"/>
  <c r="A1229" s="1"/>
  <c r="A1231" s="1"/>
  <c r="A1233" s="1"/>
  <c r="A1235" s="1"/>
  <c r="A1237" s="1"/>
  <c r="A1239" s="1"/>
  <c r="A1241" s="1"/>
  <c r="A1243" s="1"/>
  <c r="A1245" s="1"/>
  <c r="A1247" s="1"/>
  <c r="A1249" s="1"/>
  <c r="A1251" s="1"/>
  <c r="A1253" s="1"/>
  <c r="A1255" s="1"/>
  <c r="A1257" s="1"/>
  <c r="A1259" s="1"/>
  <c r="A1261" s="1"/>
  <c r="A1263" s="1"/>
  <c r="A1265" s="1"/>
  <c r="A1267" s="1"/>
  <c r="A1269" s="1"/>
  <c r="A1271" s="1"/>
  <c r="A1273" s="1"/>
  <c r="A1275" s="1"/>
  <c r="A1277" s="1"/>
  <c r="A1279" s="1"/>
  <c r="A1281" s="1"/>
  <c r="A1283" s="1"/>
  <c r="A1285" s="1"/>
  <c r="A1287" s="1"/>
  <c r="A1289" s="1"/>
  <c r="A1291" s="1"/>
  <c r="A1293" s="1"/>
  <c r="A1295" s="1"/>
  <c r="A1297" s="1"/>
  <c r="A1299" s="1"/>
  <c r="A1301" s="1"/>
  <c r="A1303" s="1"/>
  <c r="A1305" s="1"/>
  <c r="A1307" s="1"/>
  <c r="A1309" s="1"/>
  <c r="A1311" s="1"/>
  <c r="A1313" s="1"/>
  <c r="A1315" s="1"/>
  <c r="A1317" s="1"/>
  <c r="A1319" s="1"/>
  <c r="A1321" s="1"/>
  <c r="A1323" s="1"/>
  <c r="A1325" s="1"/>
  <c r="A1327" s="1"/>
  <c r="A1329" s="1"/>
  <c r="A1331" s="1"/>
  <c r="A1333" s="1"/>
  <c r="A1335" s="1"/>
  <c r="A1337" s="1"/>
  <c r="A1339" s="1"/>
  <c r="A1341" s="1"/>
  <c r="A1343" s="1"/>
  <c r="A1345" s="1"/>
  <c r="A1347" s="1"/>
  <c r="A1349" s="1"/>
  <c r="A1351" s="1"/>
  <c r="A1353" s="1"/>
  <c r="A1355" s="1"/>
  <c r="A1357" s="1"/>
  <c r="A1359" s="1"/>
  <c r="A1361" s="1"/>
  <c r="A1363" s="1"/>
  <c r="A1365" s="1"/>
  <c r="A1367" s="1"/>
  <c r="A1369" s="1"/>
  <c r="A1371" s="1"/>
  <c r="A1373" s="1"/>
  <c r="A1375" s="1"/>
  <c r="A1377" s="1"/>
  <c r="A1379" s="1"/>
  <c r="A1381" s="1"/>
  <c r="A1383" s="1"/>
  <c r="A1385" s="1"/>
  <c r="A1387" s="1"/>
  <c r="A1389" s="1"/>
  <c r="A1391" s="1"/>
  <c r="A1393" s="1"/>
  <c r="A1395" s="1"/>
  <c r="A1397" s="1"/>
  <c r="A1399" s="1"/>
  <c r="A1401" s="1"/>
  <c r="A1403" s="1"/>
  <c r="A1405" s="1"/>
  <c r="A1407" s="1"/>
  <c r="A1409" s="1"/>
  <c r="A1411" s="1"/>
  <c r="A1413" s="1"/>
  <c r="A1415" s="1"/>
  <c r="A1417" s="1"/>
  <c r="A1419" s="1"/>
  <c r="A1421" s="1"/>
  <c r="A1423" s="1"/>
  <c r="A1425" s="1"/>
  <c r="A1427" s="1"/>
  <c r="A1429" s="1"/>
  <c r="A1431" s="1"/>
  <c r="A1433" s="1"/>
  <c r="A1435" s="1"/>
  <c r="A1437" s="1"/>
  <c r="A1439" s="1"/>
  <c r="A1441" s="1"/>
  <c r="A1443" s="1"/>
  <c r="A1445" s="1"/>
  <c r="A1447" s="1"/>
  <c r="A1449" s="1"/>
  <c r="A1451" s="1"/>
  <c r="A1453" s="1"/>
  <c r="A1455" s="1"/>
  <c r="A1457" s="1"/>
  <c r="A1459" s="1"/>
  <c r="A1461" s="1"/>
  <c r="A1463" s="1"/>
  <c r="A1465" s="1"/>
  <c r="A1467" s="1"/>
  <c r="A1469" s="1"/>
  <c r="A1471" s="1"/>
  <c r="A960"/>
  <c r="A962" s="1"/>
  <c r="A964" s="1"/>
  <c r="A966" s="1"/>
  <c r="A968" s="1"/>
  <c r="A970" s="1"/>
  <c r="A972" s="1"/>
  <c r="A974" s="1"/>
  <c r="A976" s="1"/>
  <c r="A978" s="1"/>
  <c r="A980" s="1"/>
  <c r="A982" s="1"/>
  <c r="A984" s="1"/>
  <c r="A986" s="1"/>
  <c r="A988" s="1"/>
  <c r="A990" s="1"/>
  <c r="A992" s="1"/>
  <c r="A994" s="1"/>
  <c r="A996" s="1"/>
  <c r="A998" s="1"/>
  <c r="A1000" s="1"/>
  <c r="A1002" s="1"/>
  <c r="A1004" s="1"/>
  <c r="A1006" s="1"/>
  <c r="A1008" s="1"/>
  <c r="A1010" s="1"/>
  <c r="A1012" s="1"/>
  <c r="A1014" s="1"/>
  <c r="A1016" s="1"/>
  <c r="A1018" s="1"/>
  <c r="A1020" s="1"/>
  <c r="A1022" s="1"/>
  <c r="A1024" s="1"/>
  <c r="A1026" s="1"/>
  <c r="A1028" s="1"/>
  <c r="A1030" s="1"/>
  <c r="A1032" s="1"/>
  <c r="A1034" s="1"/>
  <c r="A1036" s="1"/>
  <c r="A1038" s="1"/>
  <c r="A1040" s="1"/>
  <c r="A1042" s="1"/>
  <c r="A1044" s="1"/>
  <c r="A1046" s="1"/>
  <c r="A1048" s="1"/>
  <c r="A1050" s="1"/>
  <c r="A1052" s="1"/>
  <c r="A1054" s="1"/>
  <c r="A1056" s="1"/>
  <c r="A1058" s="1"/>
  <c r="A1060" s="1"/>
  <c r="A1062" s="1"/>
  <c r="A1064" s="1"/>
  <c r="A1066" s="1"/>
  <c r="A1068" s="1"/>
  <c r="A1070" s="1"/>
  <c r="A1072" s="1"/>
  <c r="A1074" s="1"/>
  <c r="A1076" s="1"/>
  <c r="A1078" s="1"/>
  <c r="A1080" s="1"/>
  <c r="A1082" s="1"/>
  <c r="A1084" s="1"/>
  <c r="A1086" s="1"/>
  <c r="A1088" s="1"/>
  <c r="A1090" s="1"/>
  <c r="A1092" s="1"/>
  <c r="A1094" s="1"/>
  <c r="A1096" s="1"/>
  <c r="A1098" s="1"/>
  <c r="A1100" s="1"/>
  <c r="A1102" s="1"/>
  <c r="A1104" s="1"/>
  <c r="A1106" s="1"/>
  <c r="A1108" s="1"/>
  <c r="A1110" s="1"/>
  <c r="A1112" s="1"/>
  <c r="A1114" s="1"/>
  <c r="A1116" s="1"/>
  <c r="A1118" s="1"/>
  <c r="A1120" s="1"/>
  <c r="A1122" s="1"/>
  <c r="A1124" s="1"/>
  <c r="A1126" s="1"/>
  <c r="A1128" s="1"/>
  <c r="A1130" s="1"/>
  <c r="A1132" s="1"/>
  <c r="A1134" s="1"/>
  <c r="A1136" s="1"/>
  <c r="A1138" s="1"/>
  <c r="A1140" s="1"/>
  <c r="A1142" s="1"/>
  <c r="A1144" s="1"/>
  <c r="A1146" s="1"/>
  <c r="A1148" s="1"/>
  <c r="A1150" s="1"/>
  <c r="A1152" s="1"/>
  <c r="A1154" s="1"/>
  <c r="A1156" s="1"/>
  <c r="A1158" s="1"/>
  <c r="A1160" s="1"/>
  <c r="A1162" s="1"/>
  <c r="A1164" s="1"/>
  <c r="A1166" s="1"/>
  <c r="A1168" s="1"/>
  <c r="A1170" s="1"/>
  <c r="A1172" s="1"/>
  <c r="A1174" s="1"/>
  <c r="A1176" s="1"/>
  <c r="A1178" s="1"/>
  <c r="A1180" s="1"/>
  <c r="A1182" s="1"/>
  <c r="A1184" s="1"/>
  <c r="A1186" s="1"/>
  <c r="A1188" s="1"/>
  <c r="A1190" s="1"/>
  <c r="A1192" s="1"/>
  <c r="A1194" s="1"/>
  <c r="A1196" s="1"/>
  <c r="A1198" s="1"/>
  <c r="A1200" s="1"/>
  <c r="A1202" s="1"/>
  <c r="A1204" s="1"/>
  <c r="A1206" s="1"/>
  <c r="A1208" s="1"/>
  <c r="A1210" s="1"/>
  <c r="A1212" s="1"/>
  <c r="A1214" s="1"/>
  <c r="A1216" s="1"/>
  <c r="A1218" s="1"/>
  <c r="A1220" s="1"/>
  <c r="A1222" s="1"/>
  <c r="A1224" s="1"/>
  <c r="A1226" s="1"/>
  <c r="A1228" s="1"/>
  <c r="A1230" s="1"/>
  <c r="A1232" s="1"/>
  <c r="A1234" s="1"/>
  <c r="A1236" s="1"/>
  <c r="A1238" s="1"/>
  <c r="A1240" s="1"/>
  <c r="A1242" s="1"/>
  <c r="A1244" s="1"/>
  <c r="A1246" s="1"/>
  <c r="A1248" s="1"/>
  <c r="A1250" s="1"/>
  <c r="A1252" s="1"/>
  <c r="A1254" s="1"/>
  <c r="A1256" s="1"/>
  <c r="A1258" s="1"/>
  <c r="A1260" s="1"/>
  <c r="A1262" s="1"/>
  <c r="A1264" s="1"/>
  <c r="A1266" s="1"/>
  <c r="A1268" s="1"/>
  <c r="A1270" s="1"/>
  <c r="A1272" s="1"/>
  <c r="A1274" s="1"/>
  <c r="A1276" s="1"/>
  <c r="A1278" s="1"/>
  <c r="A1280" s="1"/>
  <c r="A1282" s="1"/>
  <c r="A1284" s="1"/>
  <c r="A1286" s="1"/>
  <c r="A1288" s="1"/>
  <c r="A1290" s="1"/>
  <c r="A1292" s="1"/>
  <c r="A1294" s="1"/>
  <c r="A1296" s="1"/>
  <c r="A1298" s="1"/>
  <c r="A1300" s="1"/>
  <c r="A1302" s="1"/>
  <c r="A1304" s="1"/>
  <c r="A1306" s="1"/>
  <c r="A1308" s="1"/>
  <c r="A1310" s="1"/>
  <c r="A1312" s="1"/>
  <c r="A1314" s="1"/>
  <c r="A1316" s="1"/>
  <c r="A1318" s="1"/>
  <c r="A1320" s="1"/>
  <c r="A1322" s="1"/>
  <c r="A1324" s="1"/>
  <c r="A1326" s="1"/>
  <c r="A1328" s="1"/>
  <c r="A1330" s="1"/>
  <c r="A1332" s="1"/>
  <c r="A1334" s="1"/>
  <c r="A1336" s="1"/>
  <c r="A1338" s="1"/>
  <c r="A1340" s="1"/>
  <c r="A1342" s="1"/>
  <c r="A1344" s="1"/>
  <c r="A1346" s="1"/>
  <c r="A1348" s="1"/>
  <c r="A1350" s="1"/>
  <c r="A1352" s="1"/>
  <c r="A1354" s="1"/>
  <c r="A1356" s="1"/>
  <c r="A1358" s="1"/>
  <c r="A1360" s="1"/>
  <c r="A1362" s="1"/>
  <c r="A1364" s="1"/>
  <c r="A1366" s="1"/>
  <c r="A1368" s="1"/>
  <c r="A1370" s="1"/>
  <c r="A1372" s="1"/>
  <c r="A1374" s="1"/>
  <c r="A1376" s="1"/>
  <c r="A1378" s="1"/>
  <c r="A1380" s="1"/>
  <c r="A1382" s="1"/>
  <c r="A1384" s="1"/>
  <c r="A1386" s="1"/>
  <c r="A1388" s="1"/>
  <c r="A1390" s="1"/>
  <c r="A1392" s="1"/>
  <c r="A1394" s="1"/>
  <c r="A1396" s="1"/>
  <c r="A1398" s="1"/>
  <c r="A1400" s="1"/>
  <c r="A1402" s="1"/>
  <c r="A1404" s="1"/>
  <c r="A1406" s="1"/>
  <c r="A1408" s="1"/>
  <c r="A1410" s="1"/>
  <c r="A1412" s="1"/>
  <c r="A1414" s="1"/>
  <c r="A1416" s="1"/>
  <c r="A1418" s="1"/>
  <c r="A1420" s="1"/>
  <c r="A1422" s="1"/>
  <c r="A1424" s="1"/>
  <c r="A1426" s="1"/>
  <c r="A1428" s="1"/>
  <c r="A1430" s="1"/>
  <c r="A1432" s="1"/>
  <c r="A1434" s="1"/>
  <c r="A1436" s="1"/>
  <c r="A1438" s="1"/>
  <c r="A1440" s="1"/>
  <c r="A1442" s="1"/>
  <c r="A1444" s="1"/>
  <c r="A1446" s="1"/>
  <c r="A1448" s="1"/>
  <c r="A1450" s="1"/>
  <c r="A1452" s="1"/>
  <c r="A1454" s="1"/>
  <c r="A1456" s="1"/>
  <c r="A1458" s="1"/>
  <c r="A1460" s="1"/>
  <c r="A1462" s="1"/>
  <c r="A1464" s="1"/>
  <c r="A1466" s="1"/>
  <c r="A1468" s="1"/>
  <c r="A1470" s="1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704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448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192"/>
  <c r="P3"/>
  <c r="Q3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1"/>
  <c r="Q21"/>
  <c r="P22"/>
  <c r="Q22"/>
  <c r="P23"/>
  <c r="Q23"/>
  <c r="P24"/>
  <c r="Q24"/>
  <c r="P25"/>
  <c r="Q25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P44"/>
  <c r="Q44"/>
  <c r="P45"/>
  <c r="Q45"/>
  <c r="P46"/>
  <c r="Q46"/>
  <c r="P47"/>
  <c r="Q47"/>
  <c r="P48"/>
  <c r="Q48"/>
  <c r="P49"/>
  <c r="Q49"/>
  <c r="P50"/>
  <c r="Q50"/>
  <c r="P51"/>
  <c r="Q51"/>
  <c r="P52"/>
  <c r="Q52"/>
  <c r="P53"/>
  <c r="Q53"/>
  <c r="P54"/>
  <c r="Q54"/>
  <c r="P55"/>
  <c r="Q55"/>
  <c r="P56"/>
  <c r="Q56"/>
  <c r="P57"/>
  <c r="Q57"/>
  <c r="P58"/>
  <c r="Q58"/>
  <c r="P59"/>
  <c r="Q59"/>
  <c r="P60"/>
  <c r="Q60"/>
  <c r="P61"/>
  <c r="Q61"/>
  <c r="P62"/>
  <c r="Q62"/>
  <c r="P63"/>
  <c r="Q63"/>
  <c r="P64"/>
  <c r="Q64"/>
  <c r="P65"/>
  <c r="Q65"/>
  <c r="P66"/>
  <c r="Q66"/>
  <c r="P67"/>
  <c r="Q67"/>
  <c r="P68"/>
  <c r="Q68"/>
  <c r="P69"/>
  <c r="Q69"/>
  <c r="P70"/>
  <c r="Q70"/>
  <c r="P71"/>
  <c r="Q71"/>
  <c r="P72"/>
  <c r="Q72"/>
  <c r="P73"/>
  <c r="Q73"/>
  <c r="P74"/>
  <c r="Q74"/>
  <c r="P75"/>
  <c r="Q75"/>
  <c r="P76"/>
  <c r="Q76"/>
  <c r="P77"/>
  <c r="Q77"/>
  <c r="P78"/>
  <c r="Q78"/>
  <c r="P79"/>
  <c r="Q79"/>
  <c r="P80"/>
  <c r="Q80"/>
  <c r="P81"/>
  <c r="Q81"/>
  <c r="P82"/>
  <c r="Q82"/>
  <c r="P83"/>
  <c r="Q83"/>
  <c r="P84"/>
  <c r="Q84"/>
  <c r="P85"/>
  <c r="Q85"/>
  <c r="P86"/>
  <c r="Q86"/>
  <c r="P87"/>
  <c r="Q87"/>
  <c r="P88"/>
  <c r="Q88"/>
  <c r="P89"/>
  <c r="Q89"/>
  <c r="P90"/>
  <c r="Q90"/>
  <c r="P91"/>
  <c r="Q91"/>
  <c r="P92"/>
  <c r="Q92"/>
  <c r="P93"/>
  <c r="Q93"/>
  <c r="P94"/>
  <c r="Q94"/>
  <c r="P95"/>
  <c r="Q95"/>
  <c r="P96"/>
  <c r="Q96"/>
  <c r="P97"/>
  <c r="Q97"/>
  <c r="P98"/>
  <c r="Q98"/>
  <c r="P99"/>
  <c r="Q99"/>
  <c r="P100"/>
  <c r="Q100"/>
  <c r="P101"/>
  <c r="Q101"/>
  <c r="P102"/>
  <c r="Q102"/>
  <c r="P103"/>
  <c r="Q103"/>
  <c r="P104"/>
  <c r="Q104"/>
  <c r="P105"/>
  <c r="Q105"/>
  <c r="P106"/>
  <c r="Q106"/>
  <c r="P107"/>
  <c r="Q107"/>
  <c r="P108"/>
  <c r="Q108"/>
  <c r="P109"/>
  <c r="Q109"/>
  <c r="P110"/>
  <c r="Q110"/>
  <c r="P111"/>
  <c r="Q111"/>
  <c r="P112"/>
  <c r="Q112"/>
  <c r="P113"/>
  <c r="Q113"/>
  <c r="P114"/>
  <c r="Q114"/>
  <c r="P115"/>
  <c r="Q115"/>
  <c r="P116"/>
  <c r="Q116"/>
  <c r="P117"/>
  <c r="Q117"/>
  <c r="P118"/>
  <c r="Q118"/>
  <c r="P119"/>
  <c r="Q119"/>
  <c r="P120"/>
  <c r="Q120"/>
  <c r="P121"/>
  <c r="Q121"/>
  <c r="P122"/>
  <c r="Q122"/>
  <c r="P123"/>
  <c r="Q123"/>
  <c r="P124"/>
  <c r="Q124"/>
  <c r="P125"/>
  <c r="Q125"/>
  <c r="P126"/>
  <c r="Q126"/>
  <c r="P127"/>
  <c r="Q127"/>
  <c r="P128"/>
  <c r="Q128"/>
  <c r="P129"/>
  <c r="Q129"/>
  <c r="P130"/>
  <c r="Q130"/>
  <c r="P131"/>
  <c r="Q131"/>
  <c r="P132"/>
  <c r="Q132"/>
  <c r="P133"/>
  <c r="Q133"/>
  <c r="P134"/>
  <c r="Q134"/>
  <c r="P135"/>
  <c r="Q135"/>
  <c r="P136"/>
  <c r="Q136"/>
  <c r="P137"/>
  <c r="Q137"/>
  <c r="P138"/>
  <c r="Q138"/>
  <c r="P139"/>
  <c r="Q139"/>
  <c r="P140"/>
  <c r="Q140"/>
  <c r="P141"/>
  <c r="Q141"/>
  <c r="P142"/>
  <c r="Q142"/>
  <c r="P143"/>
  <c r="Q143"/>
  <c r="P144"/>
  <c r="Q144"/>
  <c r="P145"/>
  <c r="Q145"/>
  <c r="P146"/>
  <c r="Q146"/>
  <c r="P147"/>
  <c r="Q147"/>
  <c r="P148"/>
  <c r="Q148"/>
  <c r="P149"/>
  <c r="Q149"/>
  <c r="P150"/>
  <c r="Q150"/>
  <c r="P151"/>
  <c r="Q151"/>
  <c r="P152"/>
  <c r="Q152"/>
  <c r="P153"/>
  <c r="Q153"/>
  <c r="P154"/>
  <c r="Q154"/>
  <c r="P155"/>
  <c r="Q155"/>
  <c r="P156"/>
  <c r="Q156"/>
  <c r="P157"/>
  <c r="Q157"/>
  <c r="P158"/>
  <c r="Q158"/>
  <c r="P159"/>
  <c r="Q159"/>
  <c r="P160"/>
  <c r="Q160"/>
  <c r="P161"/>
  <c r="Q161"/>
  <c r="P162"/>
  <c r="Q162"/>
  <c r="P163"/>
  <c r="Q163"/>
  <c r="P164"/>
  <c r="Q164"/>
  <c r="P165"/>
  <c r="Q165"/>
  <c r="P166"/>
  <c r="Q166"/>
  <c r="P167"/>
  <c r="Q167"/>
  <c r="P168"/>
  <c r="Q168"/>
  <c r="P169"/>
  <c r="Q169"/>
  <c r="P170"/>
  <c r="Q170"/>
  <c r="P171"/>
  <c r="Q171"/>
  <c r="P172"/>
  <c r="Q172"/>
  <c r="P173"/>
  <c r="Q173"/>
  <c r="P174"/>
  <c r="Q174"/>
  <c r="P175"/>
  <c r="Q175"/>
  <c r="P176"/>
  <c r="Q176"/>
  <c r="P177"/>
  <c r="Q177"/>
  <c r="P178"/>
  <c r="Q178"/>
  <c r="P179"/>
  <c r="Q179"/>
  <c r="P180"/>
  <c r="Q180"/>
  <c r="P181"/>
  <c r="Q181"/>
  <c r="P182"/>
  <c r="Q182"/>
  <c r="P183"/>
  <c r="Q183"/>
  <c r="P184"/>
  <c r="Q184"/>
  <c r="P185"/>
  <c r="Q185"/>
  <c r="P186"/>
  <c r="Q186"/>
  <c r="P187"/>
  <c r="Q187"/>
  <c r="P188"/>
  <c r="Q188"/>
  <c r="P189"/>
  <c r="Q189"/>
  <c r="P190"/>
  <c r="Q190"/>
  <c r="P191"/>
  <c r="Q191"/>
  <c r="P2"/>
  <c r="R1419" l="1"/>
  <c r="R1427"/>
  <c r="R1411"/>
  <c r="R1403"/>
  <c r="R1342"/>
  <c r="V40" i="18"/>
  <c r="U39"/>
  <c r="U73"/>
  <c r="V74"/>
  <c r="U81"/>
  <c r="V82"/>
  <c r="U82" s="1"/>
  <c r="U15"/>
  <c r="V16"/>
  <c r="U16" s="1"/>
  <c r="U23"/>
  <c r="V24"/>
  <c r="U9"/>
  <c r="V10"/>
  <c r="U33"/>
  <c r="V34"/>
  <c r="U59"/>
  <c r="V60"/>
  <c r="U60" s="1"/>
  <c r="U51"/>
  <c r="V52"/>
  <c r="U52" s="1"/>
  <c r="U69"/>
  <c r="V70"/>
  <c r="U70" s="1"/>
  <c r="R1374" i="1"/>
  <c r="R1248"/>
  <c r="R1312"/>
  <c r="R1328"/>
  <c r="R1344"/>
  <c r="R1359"/>
  <c r="R1375"/>
  <c r="R1227"/>
  <c r="R1301"/>
  <c r="R1333"/>
  <c r="R1361"/>
  <c r="R1410"/>
  <c r="R1454"/>
  <c r="R1422"/>
  <c r="R1429"/>
  <c r="R1450"/>
  <c r="R1417"/>
  <c r="R1401"/>
  <c r="J1002"/>
  <c r="R1002" s="1"/>
  <c r="R1424"/>
  <c r="R1460"/>
  <c r="K1046"/>
  <c r="R1362"/>
  <c r="R1378"/>
  <c r="L1045"/>
  <c r="R1045" s="1"/>
  <c r="K970"/>
  <c r="K1045"/>
  <c r="R1262"/>
  <c r="R1294"/>
  <c r="R1389"/>
  <c r="L1046"/>
  <c r="R1238"/>
  <c r="R1287"/>
  <c r="R1271"/>
  <c r="R1266"/>
  <c r="J967"/>
  <c r="L1020"/>
  <c r="R1020" s="1"/>
  <c r="L1044"/>
  <c r="J971"/>
  <c r="R971" s="1"/>
  <c r="L988"/>
  <c r="K1036"/>
  <c r="K1043"/>
  <c r="R1395"/>
  <c r="L963"/>
  <c r="J1024"/>
  <c r="K1044"/>
  <c r="L967"/>
  <c r="L1022"/>
  <c r="R1022" s="1"/>
  <c r="J1038"/>
  <c r="J1043"/>
  <c r="R1043" s="1"/>
  <c r="R1405"/>
  <c r="R1426"/>
  <c r="R1425"/>
  <c r="R1446"/>
  <c r="R1461"/>
  <c r="R1469"/>
  <c r="R1449"/>
  <c r="R1402"/>
  <c r="R1445"/>
  <c r="R1406"/>
  <c r="R1457"/>
  <c r="R1391"/>
  <c r="J1026"/>
  <c r="J1105"/>
  <c r="R1105" s="1"/>
  <c r="L1105"/>
  <c r="L975"/>
  <c r="J973"/>
  <c r="L969"/>
  <c r="K966"/>
  <c r="J963"/>
  <c r="L980"/>
  <c r="L982"/>
  <c r="J993"/>
  <c r="R993" s="1"/>
  <c r="J995"/>
  <c r="J997"/>
  <c r="R997" s="1"/>
  <c r="K1001"/>
  <c r="L1008"/>
  <c r="L1010"/>
  <c r="R1010" s="1"/>
  <c r="L1012"/>
  <c r="R1012" s="1"/>
  <c r="L1014"/>
  <c r="R1014" s="1"/>
  <c r="L1016"/>
  <c r="R1016" s="1"/>
  <c r="L1057"/>
  <c r="R1057" s="1"/>
  <c r="L1059"/>
  <c r="R1282"/>
  <c r="R1269"/>
  <c r="R1297"/>
  <c r="R1317"/>
  <c r="R1349"/>
  <c r="R1377"/>
  <c r="R1399"/>
  <c r="R1407"/>
  <c r="R1415"/>
  <c r="R1423"/>
  <c r="R1431"/>
  <c r="R1447"/>
  <c r="L973"/>
  <c r="J961"/>
  <c r="R961" s="1"/>
  <c r="K974"/>
  <c r="J965"/>
  <c r="R965" s="1"/>
  <c r="L961"/>
  <c r="L981"/>
  <c r="R981" s="1"/>
  <c r="J989"/>
  <c r="J992"/>
  <c r="J994"/>
  <c r="R994" s="1"/>
  <c r="J996"/>
  <c r="J998"/>
  <c r="R998" s="1"/>
  <c r="J1000"/>
  <c r="R1000" s="1"/>
  <c r="J1007"/>
  <c r="R1007" s="1"/>
  <c r="L1009"/>
  <c r="R1009" s="1"/>
  <c r="L1011"/>
  <c r="L1013"/>
  <c r="L1015"/>
  <c r="L1017"/>
  <c r="L1056"/>
  <c r="L1058"/>
  <c r="R1058" s="1"/>
  <c r="R1274"/>
  <c r="R1384"/>
  <c r="J975"/>
  <c r="R975" s="1"/>
  <c r="L971"/>
  <c r="J969"/>
  <c r="L965"/>
  <c r="K962"/>
  <c r="L989"/>
  <c r="K1000"/>
  <c r="J1001"/>
  <c r="R1001" s="1"/>
  <c r="J1003"/>
  <c r="L1019"/>
  <c r="L1021"/>
  <c r="L1023"/>
  <c r="J1025"/>
  <c r="R1025" s="1"/>
  <c r="J1035"/>
  <c r="R1035" s="1"/>
  <c r="J1037"/>
  <c r="R1037" s="1"/>
  <c r="J1039"/>
  <c r="R1039" s="1"/>
  <c r="K1075"/>
  <c r="J1075"/>
  <c r="R1075" s="1"/>
  <c r="L1075"/>
  <c r="K1079"/>
  <c r="J1079"/>
  <c r="L1079"/>
  <c r="K1083"/>
  <c r="J1083"/>
  <c r="L1083"/>
  <c r="K1087"/>
  <c r="J1087"/>
  <c r="L1087"/>
  <c r="L1116"/>
  <c r="J1116"/>
  <c r="K1074"/>
  <c r="J1074"/>
  <c r="L1074"/>
  <c r="K1078"/>
  <c r="J1078"/>
  <c r="R1078" s="1"/>
  <c r="L1078"/>
  <c r="K1082"/>
  <c r="J1082"/>
  <c r="R1082" s="1"/>
  <c r="L1082"/>
  <c r="K1086"/>
  <c r="J1086"/>
  <c r="R1086" s="1"/>
  <c r="L1086"/>
  <c r="L1107"/>
  <c r="J1107"/>
  <c r="L1111"/>
  <c r="K1111"/>
  <c r="J1111"/>
  <c r="L1115"/>
  <c r="K1115"/>
  <c r="J1115"/>
  <c r="R1115" s="1"/>
  <c r="L1119"/>
  <c r="K1119"/>
  <c r="J1119"/>
  <c r="J1129"/>
  <c r="L1129"/>
  <c r="K1129"/>
  <c r="L1133"/>
  <c r="K1133"/>
  <c r="J1133"/>
  <c r="L1212"/>
  <c r="J1212"/>
  <c r="K1073"/>
  <c r="J1073"/>
  <c r="R1073" s="1"/>
  <c r="L1073"/>
  <c r="K1077"/>
  <c r="J1077"/>
  <c r="R1077" s="1"/>
  <c r="L1077"/>
  <c r="K1081"/>
  <c r="J1081"/>
  <c r="L1081"/>
  <c r="K1085"/>
  <c r="J1085"/>
  <c r="R1085" s="1"/>
  <c r="L1085"/>
  <c r="J1128"/>
  <c r="R1128" s="1"/>
  <c r="L1128"/>
  <c r="K1128"/>
  <c r="K1072"/>
  <c r="J1072"/>
  <c r="L1072"/>
  <c r="K1076"/>
  <c r="J1076"/>
  <c r="L1076"/>
  <c r="K1080"/>
  <c r="J1080"/>
  <c r="R1080" s="1"/>
  <c r="L1080"/>
  <c r="K1084"/>
  <c r="J1084"/>
  <c r="L1084"/>
  <c r="L1109"/>
  <c r="K1109"/>
  <c r="J1109"/>
  <c r="L1113"/>
  <c r="K1113"/>
  <c r="J1113"/>
  <c r="K1117"/>
  <c r="L1117"/>
  <c r="K1151"/>
  <c r="J1151"/>
  <c r="L1151"/>
  <c r="K972"/>
  <c r="K968"/>
  <c r="K964"/>
  <c r="K960"/>
  <c r="J974"/>
  <c r="R974" s="1"/>
  <c r="L972"/>
  <c r="J970"/>
  <c r="R970" s="1"/>
  <c r="L968"/>
  <c r="J966"/>
  <c r="R966" s="1"/>
  <c r="L964"/>
  <c r="R964" s="1"/>
  <c r="J962"/>
  <c r="R962" s="1"/>
  <c r="L960"/>
  <c r="R960" s="1"/>
  <c r="L976"/>
  <c r="L977"/>
  <c r="L978"/>
  <c r="L979"/>
  <c r="K980"/>
  <c r="K981"/>
  <c r="J982"/>
  <c r="L987"/>
  <c r="J988"/>
  <c r="R988" s="1"/>
  <c r="L991"/>
  <c r="L992"/>
  <c r="R992" s="1"/>
  <c r="L993"/>
  <c r="L994"/>
  <c r="L995"/>
  <c r="R995" s="1"/>
  <c r="L996"/>
  <c r="L997"/>
  <c r="L998"/>
  <c r="L1003"/>
  <c r="L1004"/>
  <c r="R1004" s="1"/>
  <c r="K1005"/>
  <c r="L1007"/>
  <c r="K1008"/>
  <c r="K1009"/>
  <c r="K1010"/>
  <c r="K1011"/>
  <c r="K1012"/>
  <c r="K1013"/>
  <c r="K1014"/>
  <c r="K1015"/>
  <c r="K1016"/>
  <c r="K1017"/>
  <c r="K1019"/>
  <c r="K1020"/>
  <c r="K1021"/>
  <c r="K1022"/>
  <c r="K1023"/>
  <c r="L1024"/>
  <c r="L1025"/>
  <c r="L1026"/>
  <c r="K1027"/>
  <c r="K1028"/>
  <c r="K1029"/>
  <c r="K1030"/>
  <c r="K1031"/>
  <c r="K1032"/>
  <c r="K1033"/>
  <c r="K1034"/>
  <c r="L1037"/>
  <c r="L1038"/>
  <c r="R1038" s="1"/>
  <c r="L1039"/>
  <c r="K1040"/>
  <c r="K1041"/>
  <c r="K1042"/>
  <c r="K1048"/>
  <c r="K1049"/>
  <c r="K1050"/>
  <c r="K1051"/>
  <c r="K1052"/>
  <c r="K1053"/>
  <c r="K1054"/>
  <c r="K1055"/>
  <c r="K1056"/>
  <c r="K1057"/>
  <c r="K1058"/>
  <c r="K1059"/>
  <c r="L1063"/>
  <c r="L1064"/>
  <c r="L1065"/>
  <c r="L1066"/>
  <c r="L1067"/>
  <c r="L1068"/>
  <c r="L1069"/>
  <c r="L1070"/>
  <c r="L1071"/>
  <c r="K1105"/>
  <c r="R1278"/>
  <c r="R1226"/>
  <c r="R1258"/>
  <c r="R1289"/>
  <c r="R1313"/>
  <c r="R1345"/>
  <c r="R1373"/>
  <c r="R1428"/>
  <c r="R1448"/>
  <c r="R1404"/>
  <c r="L1005"/>
  <c r="L1028"/>
  <c r="R1028" s="1"/>
  <c r="L1029"/>
  <c r="L1030"/>
  <c r="R1030" s="1"/>
  <c r="L1031"/>
  <c r="L1032"/>
  <c r="R1032" s="1"/>
  <c r="L1033"/>
  <c r="L1034"/>
  <c r="R1034" s="1"/>
  <c r="L1040"/>
  <c r="R1040" s="1"/>
  <c r="L1041"/>
  <c r="L1042"/>
  <c r="R1042" s="1"/>
  <c r="L1048"/>
  <c r="L1049"/>
  <c r="R1049" s="1"/>
  <c r="L1050"/>
  <c r="L1051"/>
  <c r="R1051" s="1"/>
  <c r="L1052"/>
  <c r="R1052" s="1"/>
  <c r="L1053"/>
  <c r="L1054"/>
  <c r="L1055"/>
  <c r="R1055" s="1"/>
  <c r="J976"/>
  <c r="J977"/>
  <c r="R977" s="1"/>
  <c r="J978"/>
  <c r="R978" s="1"/>
  <c r="L983"/>
  <c r="J986"/>
  <c r="R986" s="1"/>
  <c r="J990"/>
  <c r="R990" s="1"/>
  <c r="J991"/>
  <c r="J1062"/>
  <c r="R1062" s="1"/>
  <c r="J1063"/>
  <c r="J1064"/>
  <c r="J1065"/>
  <c r="R1065" s="1"/>
  <c r="J1066"/>
  <c r="R1066" s="1"/>
  <c r="J1067"/>
  <c r="J1068"/>
  <c r="R1068" s="1"/>
  <c r="J1069"/>
  <c r="J1070"/>
  <c r="R1070" s="1"/>
  <c r="J1071"/>
  <c r="R1270"/>
  <c r="R1286"/>
  <c r="R1370"/>
  <c r="R1250"/>
  <c r="R1299"/>
  <c r="R1315"/>
  <c r="R1331"/>
  <c r="R1347"/>
  <c r="R1364"/>
  <c r="R1380"/>
  <c r="R1276"/>
  <c r="R1296"/>
  <c r="R1356"/>
  <c r="R1240"/>
  <c r="R1273"/>
  <c r="R1308"/>
  <c r="R1324"/>
  <c r="R1340"/>
  <c r="R1360"/>
  <c r="R1376"/>
  <c r="R1265"/>
  <c r="R1272"/>
  <c r="R1288"/>
  <c r="R1329"/>
  <c r="R1396"/>
  <c r="R1470"/>
  <c r="R1452"/>
  <c r="R1224"/>
  <c r="J979"/>
  <c r="J987"/>
  <c r="L990"/>
  <c r="L1002"/>
  <c r="K1004"/>
  <c r="J1027"/>
  <c r="R1027" s="1"/>
  <c r="L1036"/>
  <c r="R1036" s="1"/>
  <c r="K1062"/>
  <c r="R1217"/>
  <c r="R1366"/>
  <c r="R1382"/>
  <c r="R1246"/>
  <c r="R1358"/>
  <c r="R1263"/>
  <c r="R1291"/>
  <c r="R1311"/>
  <c r="R1327"/>
  <c r="R1343"/>
  <c r="R1363"/>
  <c r="R1379"/>
  <c r="R1260"/>
  <c r="R1275"/>
  <c r="R1421"/>
  <c r="R1442"/>
  <c r="R1398"/>
  <c r="R1441"/>
  <c r="R1464"/>
  <c r="R1438"/>
  <c r="R1397"/>
  <c r="R1418"/>
  <c r="R1466"/>
  <c r="R1433"/>
  <c r="R1220"/>
  <c r="R1439"/>
  <c r="C1315"/>
  <c r="C1319"/>
  <c r="C1323"/>
  <c r="C1327"/>
  <c r="C1264"/>
  <c r="C1313"/>
  <c r="C1317"/>
  <c r="C1321"/>
  <c r="C1325"/>
  <c r="P24" i="11"/>
  <c r="P11"/>
  <c r="X67" i="16"/>
  <c r="U68"/>
  <c r="X86"/>
  <c r="X79"/>
  <c r="U80"/>
  <c r="X38"/>
  <c r="U39"/>
  <c r="X58"/>
  <c r="U59"/>
  <c r="X90"/>
  <c r="U91"/>
  <c r="X22"/>
  <c r="U23"/>
  <c r="X31"/>
  <c r="U32"/>
  <c r="U14"/>
  <c r="X50"/>
  <c r="U51"/>
  <c r="X74"/>
  <c r="U75"/>
  <c r="X54"/>
  <c r="U55"/>
  <c r="X27"/>
  <c r="U28"/>
  <c r="X46"/>
  <c r="U47"/>
  <c r="X62"/>
  <c r="U63"/>
  <c r="P14" i="11"/>
  <c r="P30"/>
  <c r="P21"/>
  <c r="P17"/>
  <c r="P20"/>
  <c r="P10"/>
  <c r="P26"/>
  <c r="P27"/>
  <c r="P16"/>
  <c r="P23"/>
  <c r="P22"/>
  <c r="P25"/>
  <c r="P13"/>
  <c r="P12"/>
  <c r="P28"/>
  <c r="P15"/>
  <c r="P18"/>
  <c r="P19"/>
  <c r="P29"/>
  <c r="R1236" i="1"/>
  <c r="R1232"/>
  <c r="R1230"/>
  <c r="R1357"/>
  <c r="R1225"/>
  <c r="R1309"/>
  <c r="R1341"/>
  <c r="R1369"/>
  <c r="R1281"/>
  <c r="R1249"/>
  <c r="R1305"/>
  <c r="R1337"/>
  <c r="R1365"/>
  <c r="R1392"/>
  <c r="R1412"/>
  <c r="R1440"/>
  <c r="R1390"/>
  <c r="R1409"/>
  <c r="R1430"/>
  <c r="R1432"/>
  <c r="R1255"/>
  <c r="R1304"/>
  <c r="R1320"/>
  <c r="R1336"/>
  <c r="R1352"/>
  <c r="R1367"/>
  <c r="R1219"/>
  <c r="R1259"/>
  <c r="R1279"/>
  <c r="R1247"/>
  <c r="R1300"/>
  <c r="R1316"/>
  <c r="R1332"/>
  <c r="R1348"/>
  <c r="R1368"/>
  <c r="R1223"/>
  <c r="R1244"/>
  <c r="R1280"/>
  <c r="R1295"/>
  <c r="R1355"/>
  <c r="R1437"/>
  <c r="R1462"/>
  <c r="R1394"/>
  <c r="R1414"/>
  <c r="R1416"/>
  <c r="R1453"/>
  <c r="R1456"/>
  <c r="R1393"/>
  <c r="R1413"/>
  <c r="R1434"/>
  <c r="R1436"/>
  <c r="R1458"/>
  <c r="R1239"/>
  <c r="R1253"/>
  <c r="R1264"/>
  <c r="R1277"/>
  <c r="R1292"/>
  <c r="R1307"/>
  <c r="R1323"/>
  <c r="R1339"/>
  <c r="R1372"/>
  <c r="R1243"/>
  <c r="R1257"/>
  <c r="R1268"/>
  <c r="R1284"/>
  <c r="R1325"/>
  <c r="R1231"/>
  <c r="R1245"/>
  <c r="R1256"/>
  <c r="R1303"/>
  <c r="R1319"/>
  <c r="R1335"/>
  <c r="R1351"/>
  <c r="R1371"/>
  <c r="R1221"/>
  <c r="R1228"/>
  <c r="R1267"/>
  <c r="R1283"/>
  <c r="R1293"/>
  <c r="R1321"/>
  <c r="R1353"/>
  <c r="R1381"/>
  <c r="R1444"/>
  <c r="R1408"/>
  <c r="R1465"/>
  <c r="R1400"/>
  <c r="R1468"/>
  <c r="R1420"/>
  <c r="J1214"/>
  <c r="R1214" s="1"/>
  <c r="L1214"/>
  <c r="L1215"/>
  <c r="K1215"/>
  <c r="J1215"/>
  <c r="K1212"/>
  <c r="K1211"/>
  <c r="K1210"/>
  <c r="L1211"/>
  <c r="L1210"/>
  <c r="R1210" s="1"/>
  <c r="K1208"/>
  <c r="L1208"/>
  <c r="J1208"/>
  <c r="R1208" s="1"/>
  <c r="J1207"/>
  <c r="R1207" s="1"/>
  <c r="J1206"/>
  <c r="R1206" s="1"/>
  <c r="K1207"/>
  <c r="K1206"/>
  <c r="J1204"/>
  <c r="R1204" s="1"/>
  <c r="L1204"/>
  <c r="L1202"/>
  <c r="J1202"/>
  <c r="L1203"/>
  <c r="K1203"/>
  <c r="J1203"/>
  <c r="R1203" s="1"/>
  <c r="K1202"/>
  <c r="K1200"/>
  <c r="J1200"/>
  <c r="L1200"/>
  <c r="L1201"/>
  <c r="L1198"/>
  <c r="J1198"/>
  <c r="K1198"/>
  <c r="J1199"/>
  <c r="R1199" s="1"/>
  <c r="L1199"/>
  <c r="K1199"/>
  <c r="K1196"/>
  <c r="J1196"/>
  <c r="R1196" s="1"/>
  <c r="L1196"/>
  <c r="K1197"/>
  <c r="L1197"/>
  <c r="J1194"/>
  <c r="R1194" s="1"/>
  <c r="L1194"/>
  <c r="K1194"/>
  <c r="J1195"/>
  <c r="L1195"/>
  <c r="K1195"/>
  <c r="K1192"/>
  <c r="L1192"/>
  <c r="J1192"/>
  <c r="L1193"/>
  <c r="J1191"/>
  <c r="R1191" s="1"/>
  <c r="J1190"/>
  <c r="R1190" s="1"/>
  <c r="K1191"/>
  <c r="K1190"/>
  <c r="J1188"/>
  <c r="K1189"/>
  <c r="L1189"/>
  <c r="L1188"/>
  <c r="L1186"/>
  <c r="J1186"/>
  <c r="L1187"/>
  <c r="K1187"/>
  <c r="J1187"/>
  <c r="R1187" s="1"/>
  <c r="K1186"/>
  <c r="K1184"/>
  <c r="J1184"/>
  <c r="K1185"/>
  <c r="L1185"/>
  <c r="L1184"/>
  <c r="L1182"/>
  <c r="K1182"/>
  <c r="J1182"/>
  <c r="R1182" s="1"/>
  <c r="L1183"/>
  <c r="K1183"/>
  <c r="J1183"/>
  <c r="K1180"/>
  <c r="L1180"/>
  <c r="J1180"/>
  <c r="R1180" s="1"/>
  <c r="K1181"/>
  <c r="L1181"/>
  <c r="L1178"/>
  <c r="K1178"/>
  <c r="J1178"/>
  <c r="L1179"/>
  <c r="K1179"/>
  <c r="J1179"/>
  <c r="R1179" s="1"/>
  <c r="L1176"/>
  <c r="K1177"/>
  <c r="L1177"/>
  <c r="J1176"/>
  <c r="J1174"/>
  <c r="R1174" s="1"/>
  <c r="K1174"/>
  <c r="L1174"/>
  <c r="J1175"/>
  <c r="L1175"/>
  <c r="K1175"/>
  <c r="K1173"/>
  <c r="L1173"/>
  <c r="J1172"/>
  <c r="R1172" s="1"/>
  <c r="L1171"/>
  <c r="L1170"/>
  <c r="J1171"/>
  <c r="J1170"/>
  <c r="K1169"/>
  <c r="L1169"/>
  <c r="J1168"/>
  <c r="R1168" s="1"/>
  <c r="K1166"/>
  <c r="L1166"/>
  <c r="K1167"/>
  <c r="J1167"/>
  <c r="L1167"/>
  <c r="J1166"/>
  <c r="R1166" s="1"/>
  <c r="K1165"/>
  <c r="L1165"/>
  <c r="J1164"/>
  <c r="R1164" s="1"/>
  <c r="L1164"/>
  <c r="L1163"/>
  <c r="K1163"/>
  <c r="J1163"/>
  <c r="R1163" s="1"/>
  <c r="J1162"/>
  <c r="R1162" s="1"/>
  <c r="K1162"/>
  <c r="K1161"/>
  <c r="L1161"/>
  <c r="J1160"/>
  <c r="R1160" s="1"/>
  <c r="L1160"/>
  <c r="L1159"/>
  <c r="K1159"/>
  <c r="J1159"/>
  <c r="R1159" s="1"/>
  <c r="J1158"/>
  <c r="R1158" s="1"/>
  <c r="K1158"/>
  <c r="K1157"/>
  <c r="L1157"/>
  <c r="J1156"/>
  <c r="R1156" s="1"/>
  <c r="L1156"/>
  <c r="L1155"/>
  <c r="K1155"/>
  <c r="J1155"/>
  <c r="R1155" s="1"/>
  <c r="J1154"/>
  <c r="R1154" s="1"/>
  <c r="K1154"/>
  <c r="K1153"/>
  <c r="L1153"/>
  <c r="J1152"/>
  <c r="R1152" s="1"/>
  <c r="J1213"/>
  <c r="R1213" s="1"/>
  <c r="K1214"/>
  <c r="L1213"/>
  <c r="L1209"/>
  <c r="L1205"/>
  <c r="J1209"/>
  <c r="J1205"/>
  <c r="J1201"/>
  <c r="R1201" s="1"/>
  <c r="J1197"/>
  <c r="J1193"/>
  <c r="R1193" s="1"/>
  <c r="J1189"/>
  <c r="R1189" s="1"/>
  <c r="J1185"/>
  <c r="R1185" s="1"/>
  <c r="J1181"/>
  <c r="J1177"/>
  <c r="R1177" s="1"/>
  <c r="J1173"/>
  <c r="K1172"/>
  <c r="J1169"/>
  <c r="K1168"/>
  <c r="J1165"/>
  <c r="J1161"/>
  <c r="J1157"/>
  <c r="J1153"/>
  <c r="K1152"/>
  <c r="J1150"/>
  <c r="R1150" s="1"/>
  <c r="L1150"/>
  <c r="K1150"/>
  <c r="J1148"/>
  <c r="R1148" s="1"/>
  <c r="L1148"/>
  <c r="K1148"/>
  <c r="L1149"/>
  <c r="J1149"/>
  <c r="J1146"/>
  <c r="R1146" s="1"/>
  <c r="L1146"/>
  <c r="K1146"/>
  <c r="K1147"/>
  <c r="L1147"/>
  <c r="R1147" s="1"/>
  <c r="J1144"/>
  <c r="K1144"/>
  <c r="L1144"/>
  <c r="L1145"/>
  <c r="J1145"/>
  <c r="R1145" s="1"/>
  <c r="J1142"/>
  <c r="R1142" s="1"/>
  <c r="K1142"/>
  <c r="K1143"/>
  <c r="J1143"/>
  <c r="L1143"/>
  <c r="L1142"/>
  <c r="K1140"/>
  <c r="J1140"/>
  <c r="L1140"/>
  <c r="L1141"/>
  <c r="J1141"/>
  <c r="R1141" s="1"/>
  <c r="J1138"/>
  <c r="L1138"/>
  <c r="L1139"/>
  <c r="K1139"/>
  <c r="J1139"/>
  <c r="R1139" s="1"/>
  <c r="K1138"/>
  <c r="J1137"/>
  <c r="R1137" s="1"/>
  <c r="J1136"/>
  <c r="R1136" s="1"/>
  <c r="K1137"/>
  <c r="K1136"/>
  <c r="J1134"/>
  <c r="L1134"/>
  <c r="J1135"/>
  <c r="R1135" s="1"/>
  <c r="L1135"/>
  <c r="K1135"/>
  <c r="K1134"/>
  <c r="L1132"/>
  <c r="K1132"/>
  <c r="J1132"/>
  <c r="R1132" s="1"/>
  <c r="J1130"/>
  <c r="R1130" s="1"/>
  <c r="K1130"/>
  <c r="L1130"/>
  <c r="L1131"/>
  <c r="J1131"/>
  <c r="J1126"/>
  <c r="R1126" s="1"/>
  <c r="L1126"/>
  <c r="K1126"/>
  <c r="J1127"/>
  <c r="R1127" s="1"/>
  <c r="K1127"/>
  <c r="K1124"/>
  <c r="L1124"/>
  <c r="K1125"/>
  <c r="J1125"/>
  <c r="R1125" s="1"/>
  <c r="L1125"/>
  <c r="J1124"/>
  <c r="R1124" s="1"/>
  <c r="L1122"/>
  <c r="K1122"/>
  <c r="J1122"/>
  <c r="R1122" s="1"/>
  <c r="J1123"/>
  <c r="R1123" s="1"/>
  <c r="K1123"/>
  <c r="L1120"/>
  <c r="K1120"/>
  <c r="J1120"/>
  <c r="J1121"/>
  <c r="R1121" s="1"/>
  <c r="L1121"/>
  <c r="K1121"/>
  <c r="L1118"/>
  <c r="K1118"/>
  <c r="J1118"/>
  <c r="R1118" s="1"/>
  <c r="K1116"/>
  <c r="J1117"/>
  <c r="R1117" s="1"/>
  <c r="L1114"/>
  <c r="K1114"/>
  <c r="J1114"/>
  <c r="L1112"/>
  <c r="J1112"/>
  <c r="R1112" s="1"/>
  <c r="K1112"/>
  <c r="L1110"/>
  <c r="K1110"/>
  <c r="J1110"/>
  <c r="R1110" s="1"/>
  <c r="L1108"/>
  <c r="K1108"/>
  <c r="J1108"/>
  <c r="R1108" s="1"/>
  <c r="L1106"/>
  <c r="K1106"/>
  <c r="J1106"/>
  <c r="R1106" s="1"/>
  <c r="K1107"/>
  <c r="L1104"/>
  <c r="K1104"/>
  <c r="J1104"/>
  <c r="L1103"/>
  <c r="K1103"/>
  <c r="J1103"/>
  <c r="R1103" s="1"/>
  <c r="K1102"/>
  <c r="L1102"/>
  <c r="R1102" s="1"/>
  <c r="K1100"/>
  <c r="L1101"/>
  <c r="J1100"/>
  <c r="R1100" s="1"/>
  <c r="J1098"/>
  <c r="L1098"/>
  <c r="J1099"/>
  <c r="R1099" s="1"/>
  <c r="L1099"/>
  <c r="K1099"/>
  <c r="K1098"/>
  <c r="L1096"/>
  <c r="K1096"/>
  <c r="J1096"/>
  <c r="R1096" s="1"/>
  <c r="K1097"/>
  <c r="L1097"/>
  <c r="J1094"/>
  <c r="K1094"/>
  <c r="L1094"/>
  <c r="L1095"/>
  <c r="J1095"/>
  <c r="R1095" s="1"/>
  <c r="L1092"/>
  <c r="L1093"/>
  <c r="J1092"/>
  <c r="K1090"/>
  <c r="J1090"/>
  <c r="R1090" s="1"/>
  <c r="K1091"/>
  <c r="J1091"/>
  <c r="L1091"/>
  <c r="L1090"/>
  <c r="L1088"/>
  <c r="K1088"/>
  <c r="J1088"/>
  <c r="L1089"/>
  <c r="J1101"/>
  <c r="J1097"/>
  <c r="R1097" s="1"/>
  <c r="J1093"/>
  <c r="R1093" s="1"/>
  <c r="J1089"/>
  <c r="R1089" s="1"/>
  <c r="J1061"/>
  <c r="R1061" s="1"/>
  <c r="K1061"/>
  <c r="J1060"/>
  <c r="R1060" s="1"/>
  <c r="K1060"/>
  <c r="J1047"/>
  <c r="R1047" s="1"/>
  <c r="K1047"/>
  <c r="K1035"/>
  <c r="J1018"/>
  <c r="R1018" s="1"/>
  <c r="K1018"/>
  <c r="J1006"/>
  <c r="R1006" s="1"/>
  <c r="K1006"/>
  <c r="J999"/>
  <c r="R999" s="1"/>
  <c r="K999"/>
  <c r="K986"/>
  <c r="J985"/>
  <c r="R985" s="1"/>
  <c r="K985"/>
  <c r="J984"/>
  <c r="R984" s="1"/>
  <c r="K984"/>
  <c r="J983"/>
  <c r="R983" s="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2"/>
  <c r="U40" i="18" l="1"/>
  <c r="V41"/>
  <c r="U74"/>
  <c r="V75"/>
  <c r="V25"/>
  <c r="U25" s="1"/>
  <c r="U24"/>
  <c r="V35"/>
  <c r="U35" s="1"/>
  <c r="U34"/>
  <c r="V11"/>
  <c r="U11" s="1"/>
  <c r="U10"/>
  <c r="R996" i="1"/>
  <c r="R1076"/>
  <c r="R1081"/>
  <c r="R1101"/>
  <c r="R1161"/>
  <c r="R1167"/>
  <c r="R1175"/>
  <c r="R987"/>
  <c r="R1069"/>
  <c r="R1084"/>
  <c r="R1087"/>
  <c r="R963"/>
  <c r="R967"/>
  <c r="R982"/>
  <c r="R969"/>
  <c r="R1153"/>
  <c r="R991"/>
  <c r="R1024"/>
  <c r="R1113"/>
  <c r="R1003"/>
  <c r="R989"/>
  <c r="R1176"/>
  <c r="R1186"/>
  <c r="R1195"/>
  <c r="R1026"/>
  <c r="R1133"/>
  <c r="R1111"/>
  <c r="R979"/>
  <c r="R1064"/>
  <c r="R1074"/>
  <c r="R1083"/>
  <c r="R1151"/>
  <c r="R1072"/>
  <c r="R1129"/>
  <c r="R1116"/>
  <c r="R1092"/>
  <c r="R1144"/>
  <c r="R1169"/>
  <c r="R1170"/>
  <c r="R1178"/>
  <c r="R1183"/>
  <c r="R1071"/>
  <c r="R1067"/>
  <c r="R1063"/>
  <c r="R976"/>
  <c r="R1212"/>
  <c r="R1119"/>
  <c r="R1079"/>
  <c r="R1131"/>
  <c r="R1171"/>
  <c r="R1184"/>
  <c r="R1109"/>
  <c r="R1107"/>
  <c r="R973"/>
  <c r="R1088"/>
  <c r="R1094"/>
  <c r="R1104"/>
  <c r="R1114"/>
  <c r="R1209"/>
  <c r="R1098"/>
  <c r="R1120"/>
  <c r="R1134"/>
  <c r="R1149"/>
  <c r="R1165"/>
  <c r="R1173"/>
  <c r="R1205"/>
  <c r="R1192"/>
  <c r="R1202"/>
  <c r="R1215"/>
  <c r="R1091"/>
  <c r="R1138"/>
  <c r="R1140"/>
  <c r="R1143"/>
  <c r="R1157"/>
  <c r="R1181"/>
  <c r="R1197"/>
  <c r="R1188"/>
  <c r="R1198"/>
  <c r="R1200"/>
  <c r="C1341"/>
  <c r="C1337"/>
  <c r="C1333"/>
  <c r="C1329"/>
  <c r="C1280"/>
  <c r="C1343"/>
  <c r="C1339"/>
  <c r="C1335"/>
  <c r="C1331"/>
  <c r="X91" i="16"/>
  <c r="X55"/>
  <c r="X32"/>
  <c r="U33"/>
  <c r="X59"/>
  <c r="U60"/>
  <c r="X68"/>
  <c r="U69"/>
  <c r="X63"/>
  <c r="U64"/>
  <c r="X75"/>
  <c r="U76"/>
  <c r="X39"/>
  <c r="U40"/>
  <c r="X80"/>
  <c r="U81"/>
  <c r="X47"/>
  <c r="X28"/>
  <c r="U29"/>
  <c r="X51"/>
  <c r="U52"/>
  <c r="U15"/>
  <c r="X14"/>
  <c r="X23"/>
  <c r="U24"/>
  <c r="J3" i="1"/>
  <c r="K3"/>
  <c r="L3"/>
  <c r="J4"/>
  <c r="K4"/>
  <c r="L4"/>
  <c r="J5"/>
  <c r="R5" s="1"/>
  <c r="K5"/>
  <c r="L5"/>
  <c r="J6"/>
  <c r="K6"/>
  <c r="L6"/>
  <c r="J7"/>
  <c r="R7" s="1"/>
  <c r="K7"/>
  <c r="L7"/>
  <c r="J8"/>
  <c r="K8"/>
  <c r="L8"/>
  <c r="J9"/>
  <c r="R9" s="1"/>
  <c r="K9"/>
  <c r="L9"/>
  <c r="J10"/>
  <c r="R10" s="1"/>
  <c r="K10"/>
  <c r="L10"/>
  <c r="J11"/>
  <c r="K11"/>
  <c r="L11"/>
  <c r="J12"/>
  <c r="R12" s="1"/>
  <c r="K12"/>
  <c r="L12"/>
  <c r="J13"/>
  <c r="K13"/>
  <c r="L13"/>
  <c r="J14"/>
  <c r="R14" s="1"/>
  <c r="K14"/>
  <c r="L14"/>
  <c r="J15"/>
  <c r="K15"/>
  <c r="L15"/>
  <c r="J16"/>
  <c r="K16"/>
  <c r="L16"/>
  <c r="J17"/>
  <c r="R17" s="1"/>
  <c r="K17"/>
  <c r="L17"/>
  <c r="J18"/>
  <c r="R18" s="1"/>
  <c r="K18"/>
  <c r="L18"/>
  <c r="J19"/>
  <c r="K19"/>
  <c r="L19"/>
  <c r="J20"/>
  <c r="R20" s="1"/>
  <c r="K20"/>
  <c r="L20"/>
  <c r="J21"/>
  <c r="K21"/>
  <c r="L21"/>
  <c r="J22"/>
  <c r="K22"/>
  <c r="L22"/>
  <c r="J23"/>
  <c r="R23" s="1"/>
  <c r="K23"/>
  <c r="L23"/>
  <c r="J24"/>
  <c r="K24"/>
  <c r="L24"/>
  <c r="J25"/>
  <c r="R25" s="1"/>
  <c r="K25"/>
  <c r="L25"/>
  <c r="J26"/>
  <c r="R26" s="1"/>
  <c r="K26"/>
  <c r="L26"/>
  <c r="J27"/>
  <c r="K27"/>
  <c r="L27"/>
  <c r="J28"/>
  <c r="R28" s="1"/>
  <c r="K28"/>
  <c r="L28"/>
  <c r="J29"/>
  <c r="K29"/>
  <c r="L29"/>
  <c r="J30"/>
  <c r="K30"/>
  <c r="L30"/>
  <c r="J31"/>
  <c r="R31" s="1"/>
  <c r="K31"/>
  <c r="L31"/>
  <c r="J32"/>
  <c r="K32"/>
  <c r="L32"/>
  <c r="J33"/>
  <c r="R33" s="1"/>
  <c r="K33"/>
  <c r="L33"/>
  <c r="J34"/>
  <c r="R34" s="1"/>
  <c r="K34"/>
  <c r="L34"/>
  <c r="J35"/>
  <c r="K35"/>
  <c r="L35"/>
  <c r="J36"/>
  <c r="K36"/>
  <c r="L36"/>
  <c r="J37"/>
  <c r="R37" s="1"/>
  <c r="K37"/>
  <c r="L37"/>
  <c r="J38"/>
  <c r="K38"/>
  <c r="L38"/>
  <c r="J39"/>
  <c r="R39" s="1"/>
  <c r="K39"/>
  <c r="L39"/>
  <c r="J40"/>
  <c r="K40"/>
  <c r="L40"/>
  <c r="J41"/>
  <c r="R41" s="1"/>
  <c r="K41"/>
  <c r="L41"/>
  <c r="J42"/>
  <c r="K42"/>
  <c r="L42"/>
  <c r="J43"/>
  <c r="R43" s="1"/>
  <c r="K43"/>
  <c r="L43"/>
  <c r="J44"/>
  <c r="K44"/>
  <c r="L44"/>
  <c r="J45"/>
  <c r="R45" s="1"/>
  <c r="K45"/>
  <c r="L45"/>
  <c r="J46"/>
  <c r="R46" s="1"/>
  <c r="K46"/>
  <c r="L46"/>
  <c r="J47"/>
  <c r="K47"/>
  <c r="L47"/>
  <c r="J48"/>
  <c r="R48" s="1"/>
  <c r="K48"/>
  <c r="L48"/>
  <c r="J49"/>
  <c r="K49"/>
  <c r="L49"/>
  <c r="J50"/>
  <c r="R50" s="1"/>
  <c r="K50"/>
  <c r="L50"/>
  <c r="J51"/>
  <c r="K51"/>
  <c r="L51"/>
  <c r="J52"/>
  <c r="R52" s="1"/>
  <c r="K52"/>
  <c r="L52"/>
  <c r="J53"/>
  <c r="K53"/>
  <c r="L53"/>
  <c r="J54"/>
  <c r="K54"/>
  <c r="L54"/>
  <c r="J55"/>
  <c r="R55" s="1"/>
  <c r="K55"/>
  <c r="L55"/>
  <c r="J56"/>
  <c r="R56" s="1"/>
  <c r="K56"/>
  <c r="L56"/>
  <c r="J57"/>
  <c r="K57"/>
  <c r="L57"/>
  <c r="J58"/>
  <c r="R58" s="1"/>
  <c r="K58"/>
  <c r="L58"/>
  <c r="J59"/>
  <c r="K59"/>
  <c r="L59"/>
  <c r="J60"/>
  <c r="K60"/>
  <c r="L60"/>
  <c r="J61"/>
  <c r="R61" s="1"/>
  <c r="K61"/>
  <c r="L61"/>
  <c r="J62"/>
  <c r="R62" s="1"/>
  <c r="K62"/>
  <c r="L62"/>
  <c r="J63"/>
  <c r="K63"/>
  <c r="L63"/>
  <c r="J64"/>
  <c r="R64" s="1"/>
  <c r="K64"/>
  <c r="L64"/>
  <c r="J65"/>
  <c r="K65"/>
  <c r="L65"/>
  <c r="J66"/>
  <c r="R66" s="1"/>
  <c r="K66"/>
  <c r="L66"/>
  <c r="J67"/>
  <c r="K67"/>
  <c r="L67"/>
  <c r="J68"/>
  <c r="R68" s="1"/>
  <c r="K68"/>
  <c r="L68"/>
  <c r="J69"/>
  <c r="K69"/>
  <c r="L69"/>
  <c r="J70"/>
  <c r="K70"/>
  <c r="L70"/>
  <c r="J71"/>
  <c r="R71" s="1"/>
  <c r="K71"/>
  <c r="L71"/>
  <c r="J72"/>
  <c r="R72" s="1"/>
  <c r="K72"/>
  <c r="L72"/>
  <c r="J73"/>
  <c r="K73"/>
  <c r="L73"/>
  <c r="J74"/>
  <c r="K74"/>
  <c r="L74"/>
  <c r="J75"/>
  <c r="R75" s="1"/>
  <c r="K75"/>
  <c r="L75"/>
  <c r="J76"/>
  <c r="R76" s="1"/>
  <c r="K76"/>
  <c r="L76"/>
  <c r="J77"/>
  <c r="K77"/>
  <c r="L77"/>
  <c r="J78"/>
  <c r="K78"/>
  <c r="L78"/>
  <c r="J79"/>
  <c r="R79" s="1"/>
  <c r="K79"/>
  <c r="L79"/>
  <c r="J80"/>
  <c r="K80"/>
  <c r="L80"/>
  <c r="J81"/>
  <c r="R81" s="1"/>
  <c r="K81"/>
  <c r="L81"/>
  <c r="J82"/>
  <c r="K82"/>
  <c r="L82"/>
  <c r="J83"/>
  <c r="R83" s="1"/>
  <c r="K83"/>
  <c r="L83"/>
  <c r="J84"/>
  <c r="K84"/>
  <c r="L84"/>
  <c r="J85"/>
  <c r="R85" s="1"/>
  <c r="K85"/>
  <c r="L85"/>
  <c r="J86"/>
  <c r="R86" s="1"/>
  <c r="K86"/>
  <c r="L86"/>
  <c r="J87"/>
  <c r="K87"/>
  <c r="L87"/>
  <c r="J88"/>
  <c r="K88"/>
  <c r="L88"/>
  <c r="J89"/>
  <c r="R89" s="1"/>
  <c r="K89"/>
  <c r="L89"/>
  <c r="J90"/>
  <c r="K90"/>
  <c r="L90"/>
  <c r="J91"/>
  <c r="R91" s="1"/>
  <c r="K91"/>
  <c r="L91"/>
  <c r="J92"/>
  <c r="R92" s="1"/>
  <c r="K92"/>
  <c r="L92"/>
  <c r="J93"/>
  <c r="K93"/>
  <c r="L93"/>
  <c r="J94"/>
  <c r="K94"/>
  <c r="L94"/>
  <c r="J95"/>
  <c r="R95" s="1"/>
  <c r="K95"/>
  <c r="L95"/>
  <c r="J96"/>
  <c r="K96"/>
  <c r="L96"/>
  <c r="J97"/>
  <c r="R97" s="1"/>
  <c r="K97"/>
  <c r="L97"/>
  <c r="J98"/>
  <c r="R98" s="1"/>
  <c r="K98"/>
  <c r="L98"/>
  <c r="J99"/>
  <c r="K99"/>
  <c r="L99"/>
  <c r="J100"/>
  <c r="R100" s="1"/>
  <c r="K100"/>
  <c r="L100"/>
  <c r="J101"/>
  <c r="K101"/>
  <c r="L101"/>
  <c r="J102"/>
  <c r="K102"/>
  <c r="L102"/>
  <c r="J103"/>
  <c r="R103" s="1"/>
  <c r="K103"/>
  <c r="L103"/>
  <c r="J104"/>
  <c r="K104"/>
  <c r="L104"/>
  <c r="J105"/>
  <c r="R105" s="1"/>
  <c r="K105"/>
  <c r="L105"/>
  <c r="J106"/>
  <c r="K106"/>
  <c r="L106"/>
  <c r="J107"/>
  <c r="R107" s="1"/>
  <c r="K107"/>
  <c r="L107"/>
  <c r="J108"/>
  <c r="K108"/>
  <c r="L108"/>
  <c r="J109"/>
  <c r="R109" s="1"/>
  <c r="K109"/>
  <c r="L109"/>
  <c r="J110"/>
  <c r="K110"/>
  <c r="L110"/>
  <c r="J111"/>
  <c r="R111" s="1"/>
  <c r="K111"/>
  <c r="L111"/>
  <c r="J112"/>
  <c r="K112"/>
  <c r="L112"/>
  <c r="J113"/>
  <c r="R113" s="1"/>
  <c r="K113"/>
  <c r="L113"/>
  <c r="J114"/>
  <c r="K114"/>
  <c r="L114"/>
  <c r="J115"/>
  <c r="R115" s="1"/>
  <c r="K115"/>
  <c r="L115"/>
  <c r="J116"/>
  <c r="R116" s="1"/>
  <c r="K116"/>
  <c r="L116"/>
  <c r="J117"/>
  <c r="K117"/>
  <c r="L117"/>
  <c r="J118"/>
  <c r="R118" s="1"/>
  <c r="K118"/>
  <c r="L118"/>
  <c r="J119"/>
  <c r="K119"/>
  <c r="L119"/>
  <c r="J120"/>
  <c r="R120" s="1"/>
  <c r="K120"/>
  <c r="L120"/>
  <c r="J121"/>
  <c r="K121"/>
  <c r="L121"/>
  <c r="J122"/>
  <c r="K122"/>
  <c r="L122"/>
  <c r="J123"/>
  <c r="R123" s="1"/>
  <c r="K123"/>
  <c r="L123"/>
  <c r="J124"/>
  <c r="K124"/>
  <c r="L124"/>
  <c r="J125"/>
  <c r="R125" s="1"/>
  <c r="K125"/>
  <c r="L125"/>
  <c r="J126"/>
  <c r="K126"/>
  <c r="L126"/>
  <c r="J127"/>
  <c r="R127" s="1"/>
  <c r="K127"/>
  <c r="L127"/>
  <c r="J128"/>
  <c r="R128" s="1"/>
  <c r="K128"/>
  <c r="L128"/>
  <c r="J129"/>
  <c r="K129"/>
  <c r="L129"/>
  <c r="J130"/>
  <c r="R130" s="1"/>
  <c r="K130"/>
  <c r="L130"/>
  <c r="J131"/>
  <c r="K131"/>
  <c r="L131"/>
  <c r="J132"/>
  <c r="R132" s="1"/>
  <c r="K132"/>
  <c r="L132"/>
  <c r="J133"/>
  <c r="K133"/>
  <c r="L133"/>
  <c r="J134"/>
  <c r="R134" s="1"/>
  <c r="K134"/>
  <c r="L134"/>
  <c r="J135"/>
  <c r="K135"/>
  <c r="L135"/>
  <c r="J136"/>
  <c r="K136"/>
  <c r="L136"/>
  <c r="J137"/>
  <c r="R137" s="1"/>
  <c r="K137"/>
  <c r="L137"/>
  <c r="J138"/>
  <c r="R138" s="1"/>
  <c r="K138"/>
  <c r="L138"/>
  <c r="J139"/>
  <c r="K139"/>
  <c r="L139"/>
  <c r="J140"/>
  <c r="R140" s="1"/>
  <c r="K140"/>
  <c r="L140"/>
  <c r="J141"/>
  <c r="K141"/>
  <c r="L141"/>
  <c r="J142"/>
  <c r="K142"/>
  <c r="L142"/>
  <c r="J143"/>
  <c r="R143" s="1"/>
  <c r="K143"/>
  <c r="L143"/>
  <c r="J144"/>
  <c r="K144"/>
  <c r="L144"/>
  <c r="J145"/>
  <c r="R145" s="1"/>
  <c r="K145"/>
  <c r="L145"/>
  <c r="J146"/>
  <c r="R146" s="1"/>
  <c r="K146"/>
  <c r="L146"/>
  <c r="J147"/>
  <c r="K147"/>
  <c r="L147"/>
  <c r="J148"/>
  <c r="R148" s="1"/>
  <c r="K148"/>
  <c r="L148"/>
  <c r="J149"/>
  <c r="K149"/>
  <c r="L149"/>
  <c r="J150"/>
  <c r="K150"/>
  <c r="L150"/>
  <c r="J151"/>
  <c r="R151" s="1"/>
  <c r="K151"/>
  <c r="L151"/>
  <c r="J152"/>
  <c r="K152"/>
  <c r="L152"/>
  <c r="J153"/>
  <c r="R153" s="1"/>
  <c r="K153"/>
  <c r="L153"/>
  <c r="J154"/>
  <c r="R154" s="1"/>
  <c r="K154"/>
  <c r="L154"/>
  <c r="J155"/>
  <c r="K155"/>
  <c r="L155"/>
  <c r="J156"/>
  <c r="K156"/>
  <c r="L156"/>
  <c r="J157"/>
  <c r="R157" s="1"/>
  <c r="K157"/>
  <c r="L157"/>
  <c r="J158"/>
  <c r="R158" s="1"/>
  <c r="K158"/>
  <c r="L158"/>
  <c r="J159"/>
  <c r="K159"/>
  <c r="L159"/>
  <c r="J160"/>
  <c r="R160" s="1"/>
  <c r="K160"/>
  <c r="L160"/>
  <c r="J161"/>
  <c r="K161"/>
  <c r="L161"/>
  <c r="J162"/>
  <c r="R162" s="1"/>
  <c r="K162"/>
  <c r="L162"/>
  <c r="J163"/>
  <c r="K163"/>
  <c r="L163"/>
  <c r="J164"/>
  <c r="K164"/>
  <c r="L164"/>
  <c r="J165"/>
  <c r="R165" s="1"/>
  <c r="K165"/>
  <c r="L165"/>
  <c r="J166"/>
  <c r="K166"/>
  <c r="L166"/>
  <c r="J167"/>
  <c r="R167" s="1"/>
  <c r="K167"/>
  <c r="L167"/>
  <c r="J168"/>
  <c r="R168" s="1"/>
  <c r="K168"/>
  <c r="L168"/>
  <c r="J169"/>
  <c r="K169"/>
  <c r="L169"/>
  <c r="J170"/>
  <c r="R170" s="1"/>
  <c r="K170"/>
  <c r="L170"/>
  <c r="J171"/>
  <c r="K171"/>
  <c r="L171"/>
  <c r="J172"/>
  <c r="R172" s="1"/>
  <c r="K172"/>
  <c r="L172"/>
  <c r="J173"/>
  <c r="K173"/>
  <c r="L173"/>
  <c r="J174"/>
  <c r="R174" s="1"/>
  <c r="K174"/>
  <c r="L174"/>
  <c r="J175"/>
  <c r="K175"/>
  <c r="L175"/>
  <c r="J176"/>
  <c r="R176" s="1"/>
  <c r="K176"/>
  <c r="L176"/>
  <c r="J177"/>
  <c r="K177"/>
  <c r="L177"/>
  <c r="J178"/>
  <c r="R178" s="1"/>
  <c r="K178"/>
  <c r="L178"/>
  <c r="J179"/>
  <c r="K179"/>
  <c r="L179"/>
  <c r="J180"/>
  <c r="R180" s="1"/>
  <c r="K180"/>
  <c r="L180"/>
  <c r="J181"/>
  <c r="K181"/>
  <c r="L181"/>
  <c r="J182"/>
  <c r="R182" s="1"/>
  <c r="K182"/>
  <c r="L182"/>
  <c r="J183"/>
  <c r="K183"/>
  <c r="L183"/>
  <c r="J184"/>
  <c r="R184" s="1"/>
  <c r="K184"/>
  <c r="L184"/>
  <c r="J185"/>
  <c r="K185"/>
  <c r="L185"/>
  <c r="J186"/>
  <c r="R186" s="1"/>
  <c r="K186"/>
  <c r="L186"/>
  <c r="J187"/>
  <c r="K187"/>
  <c r="L187"/>
  <c r="J188"/>
  <c r="K188"/>
  <c r="L188"/>
  <c r="J189"/>
  <c r="R189" s="1"/>
  <c r="K189"/>
  <c r="L189"/>
  <c r="J190"/>
  <c r="K190"/>
  <c r="L190"/>
  <c r="J191"/>
  <c r="R191" s="1"/>
  <c r="K191"/>
  <c r="L191"/>
  <c r="J192"/>
  <c r="R192" s="1"/>
  <c r="K192"/>
  <c r="L192"/>
  <c r="J193"/>
  <c r="K193"/>
  <c r="L193"/>
  <c r="J194"/>
  <c r="R194" s="1"/>
  <c r="K194"/>
  <c r="L194"/>
  <c r="J195"/>
  <c r="K195"/>
  <c r="L195"/>
  <c r="J196"/>
  <c r="R196" s="1"/>
  <c r="K196"/>
  <c r="L196"/>
  <c r="J197"/>
  <c r="K197"/>
  <c r="L197"/>
  <c r="J198"/>
  <c r="K198"/>
  <c r="L198"/>
  <c r="J199"/>
  <c r="R199" s="1"/>
  <c r="K199"/>
  <c r="L199"/>
  <c r="J200"/>
  <c r="K200"/>
  <c r="L200"/>
  <c r="J201"/>
  <c r="R201" s="1"/>
  <c r="K201"/>
  <c r="L201"/>
  <c r="J202"/>
  <c r="R202" s="1"/>
  <c r="K202"/>
  <c r="L202"/>
  <c r="J203"/>
  <c r="K203"/>
  <c r="L203"/>
  <c r="J204"/>
  <c r="R204" s="1"/>
  <c r="K204"/>
  <c r="L204"/>
  <c r="J205"/>
  <c r="K205"/>
  <c r="L205"/>
  <c r="J206"/>
  <c r="R206" s="1"/>
  <c r="K206"/>
  <c r="L206"/>
  <c r="J207"/>
  <c r="K207"/>
  <c r="L207"/>
  <c r="J208"/>
  <c r="R208" s="1"/>
  <c r="K208"/>
  <c r="L208"/>
  <c r="J209"/>
  <c r="K209"/>
  <c r="L209"/>
  <c r="J210"/>
  <c r="K210"/>
  <c r="L210"/>
  <c r="J211"/>
  <c r="K211"/>
  <c r="L211"/>
  <c r="J212"/>
  <c r="R212" s="1"/>
  <c r="K212"/>
  <c r="L212"/>
  <c r="J213"/>
  <c r="K213"/>
  <c r="L213"/>
  <c r="J214"/>
  <c r="R214" s="1"/>
  <c r="K214"/>
  <c r="L214"/>
  <c r="J215"/>
  <c r="K215"/>
  <c r="L215"/>
  <c r="J216"/>
  <c r="K216"/>
  <c r="L216"/>
  <c r="J217"/>
  <c r="R217" s="1"/>
  <c r="K217"/>
  <c r="L217"/>
  <c r="J218"/>
  <c r="K218"/>
  <c r="L218"/>
  <c r="J219"/>
  <c r="R219" s="1"/>
  <c r="K219"/>
  <c r="L219"/>
  <c r="J220"/>
  <c r="K220"/>
  <c r="L220"/>
  <c r="J221"/>
  <c r="R221" s="1"/>
  <c r="K221"/>
  <c r="L221"/>
  <c r="J222"/>
  <c r="R222" s="1"/>
  <c r="K222"/>
  <c r="L222"/>
  <c r="J223"/>
  <c r="K223"/>
  <c r="L223"/>
  <c r="J224"/>
  <c r="K224"/>
  <c r="L224"/>
  <c r="J225"/>
  <c r="R225" s="1"/>
  <c r="K225"/>
  <c r="L225"/>
  <c r="J226"/>
  <c r="R226" s="1"/>
  <c r="K226"/>
  <c r="L226"/>
  <c r="J227"/>
  <c r="K227"/>
  <c r="L227"/>
  <c r="J228"/>
  <c r="K228"/>
  <c r="L228"/>
  <c r="J229"/>
  <c r="R229" s="1"/>
  <c r="K229"/>
  <c r="L229"/>
  <c r="J230"/>
  <c r="K230"/>
  <c r="L230"/>
  <c r="J231"/>
  <c r="R231" s="1"/>
  <c r="K231"/>
  <c r="L231"/>
  <c r="J232"/>
  <c r="R232" s="1"/>
  <c r="K232"/>
  <c r="L232"/>
  <c r="J233"/>
  <c r="K233"/>
  <c r="L233"/>
  <c r="J234"/>
  <c r="R234" s="1"/>
  <c r="K234"/>
  <c r="L234"/>
  <c r="J235"/>
  <c r="K235"/>
  <c r="L235"/>
  <c r="J236"/>
  <c r="R236" s="1"/>
  <c r="K236"/>
  <c r="L236"/>
  <c r="J237"/>
  <c r="K237"/>
  <c r="L237"/>
  <c r="J238"/>
  <c r="R238" s="1"/>
  <c r="K238"/>
  <c r="L238"/>
  <c r="J239"/>
  <c r="K239"/>
  <c r="L239"/>
  <c r="J240"/>
  <c r="K240"/>
  <c r="L240"/>
  <c r="J241"/>
  <c r="R241" s="1"/>
  <c r="K241"/>
  <c r="L241"/>
  <c r="J242"/>
  <c r="R242" s="1"/>
  <c r="K242"/>
  <c r="L242"/>
  <c r="J243"/>
  <c r="K243"/>
  <c r="L243"/>
  <c r="J244"/>
  <c r="K244"/>
  <c r="L244"/>
  <c r="J245"/>
  <c r="R245" s="1"/>
  <c r="K245"/>
  <c r="L245"/>
  <c r="J246"/>
  <c r="K246"/>
  <c r="L246"/>
  <c r="J247"/>
  <c r="R247" s="1"/>
  <c r="K247"/>
  <c r="L247"/>
  <c r="J248"/>
  <c r="R248" s="1"/>
  <c r="K248"/>
  <c r="L248"/>
  <c r="J249"/>
  <c r="K249"/>
  <c r="L249"/>
  <c r="J250"/>
  <c r="K250"/>
  <c r="L250"/>
  <c r="J251"/>
  <c r="R251" s="1"/>
  <c r="K251"/>
  <c r="L251"/>
  <c r="J252"/>
  <c r="R252" s="1"/>
  <c r="K252"/>
  <c r="L252"/>
  <c r="J253"/>
  <c r="K253"/>
  <c r="L253"/>
  <c r="J254"/>
  <c r="R254" s="1"/>
  <c r="K254"/>
  <c r="L254"/>
  <c r="J255"/>
  <c r="K255"/>
  <c r="L255"/>
  <c r="J256"/>
  <c r="R256" s="1"/>
  <c r="K256"/>
  <c r="L256"/>
  <c r="J257"/>
  <c r="K257"/>
  <c r="L257"/>
  <c r="J258"/>
  <c r="R258" s="1"/>
  <c r="K258"/>
  <c r="L258"/>
  <c r="J259"/>
  <c r="K259"/>
  <c r="L259"/>
  <c r="J260"/>
  <c r="R260" s="1"/>
  <c r="K260"/>
  <c r="L260"/>
  <c r="J261"/>
  <c r="K261"/>
  <c r="L261"/>
  <c r="J262"/>
  <c r="R262" s="1"/>
  <c r="K262"/>
  <c r="L262"/>
  <c r="J263"/>
  <c r="K263"/>
  <c r="L263"/>
  <c r="J264"/>
  <c r="R264" s="1"/>
  <c r="K264"/>
  <c r="L264"/>
  <c r="J265"/>
  <c r="K265"/>
  <c r="L265"/>
  <c r="J266"/>
  <c r="K266"/>
  <c r="L266"/>
  <c r="J267"/>
  <c r="R267" s="1"/>
  <c r="K267"/>
  <c r="L267"/>
  <c r="J268"/>
  <c r="K268"/>
  <c r="L268"/>
  <c r="J269"/>
  <c r="R269" s="1"/>
  <c r="K269"/>
  <c r="L269"/>
  <c r="J270"/>
  <c r="R270" s="1"/>
  <c r="K270"/>
  <c r="L270"/>
  <c r="J271"/>
  <c r="K271"/>
  <c r="L271"/>
  <c r="J272"/>
  <c r="R272" s="1"/>
  <c r="K272"/>
  <c r="L272"/>
  <c r="J273"/>
  <c r="K273"/>
  <c r="L273"/>
  <c r="J274"/>
  <c r="R274" s="1"/>
  <c r="K274"/>
  <c r="L274"/>
  <c r="J275"/>
  <c r="K275"/>
  <c r="L275"/>
  <c r="J276"/>
  <c r="R276" s="1"/>
  <c r="K276"/>
  <c r="L276"/>
  <c r="J277"/>
  <c r="K277"/>
  <c r="L277"/>
  <c r="J278"/>
  <c r="K278"/>
  <c r="L278"/>
  <c r="J279"/>
  <c r="R279" s="1"/>
  <c r="K279"/>
  <c r="L279"/>
  <c r="J280"/>
  <c r="K280"/>
  <c r="L280"/>
  <c r="J281"/>
  <c r="R281" s="1"/>
  <c r="K281"/>
  <c r="L281"/>
  <c r="J282"/>
  <c r="R282" s="1"/>
  <c r="K282"/>
  <c r="L282"/>
  <c r="J283"/>
  <c r="K283"/>
  <c r="L283"/>
  <c r="J284"/>
  <c r="R284" s="1"/>
  <c r="K284"/>
  <c r="L284"/>
  <c r="J285"/>
  <c r="K285"/>
  <c r="L285"/>
  <c r="J286"/>
  <c r="R286" s="1"/>
  <c r="K286"/>
  <c r="L286"/>
  <c r="J287"/>
  <c r="K287"/>
  <c r="L287"/>
  <c r="J288"/>
  <c r="R288" s="1"/>
  <c r="K288"/>
  <c r="L288"/>
  <c r="J289"/>
  <c r="K289"/>
  <c r="L289"/>
  <c r="J290"/>
  <c r="K290"/>
  <c r="L290"/>
  <c r="J291"/>
  <c r="R291" s="1"/>
  <c r="K291"/>
  <c r="L291"/>
  <c r="J292"/>
  <c r="K292"/>
  <c r="L292"/>
  <c r="J293"/>
  <c r="R293" s="1"/>
  <c r="K293"/>
  <c r="L293"/>
  <c r="J294"/>
  <c r="K294"/>
  <c r="L294"/>
  <c r="J295"/>
  <c r="R295" s="1"/>
  <c r="K295"/>
  <c r="L295"/>
  <c r="J296"/>
  <c r="K296"/>
  <c r="L296"/>
  <c r="J297"/>
  <c r="R297" s="1"/>
  <c r="K297"/>
  <c r="L297"/>
  <c r="J298"/>
  <c r="K298"/>
  <c r="L298"/>
  <c r="J299"/>
  <c r="R299" s="1"/>
  <c r="K299"/>
  <c r="L299"/>
  <c r="J300"/>
  <c r="K300"/>
  <c r="L300"/>
  <c r="J301"/>
  <c r="R301" s="1"/>
  <c r="K301"/>
  <c r="L301"/>
  <c r="J302"/>
  <c r="R302" s="1"/>
  <c r="K302"/>
  <c r="L302"/>
  <c r="J303"/>
  <c r="K303"/>
  <c r="L303"/>
  <c r="J304"/>
  <c r="R304" s="1"/>
  <c r="K304"/>
  <c r="L304"/>
  <c r="J305"/>
  <c r="K305"/>
  <c r="L305"/>
  <c r="J306"/>
  <c r="R306" s="1"/>
  <c r="K306"/>
  <c r="L306"/>
  <c r="J307"/>
  <c r="K307"/>
  <c r="L307"/>
  <c r="J308"/>
  <c r="K308"/>
  <c r="L308"/>
  <c r="J309"/>
  <c r="R309" s="1"/>
  <c r="K309"/>
  <c r="L309"/>
  <c r="J310"/>
  <c r="R310" s="1"/>
  <c r="K310"/>
  <c r="L310"/>
  <c r="J311"/>
  <c r="K311"/>
  <c r="L311"/>
  <c r="J312"/>
  <c r="R312" s="1"/>
  <c r="K312"/>
  <c r="L312"/>
  <c r="J313"/>
  <c r="K313"/>
  <c r="L313"/>
  <c r="J314"/>
  <c r="K314"/>
  <c r="L314"/>
  <c r="J315"/>
  <c r="R315" s="1"/>
  <c r="K315"/>
  <c r="L315"/>
  <c r="J316"/>
  <c r="K316"/>
  <c r="L316"/>
  <c r="J317"/>
  <c r="R317" s="1"/>
  <c r="K317"/>
  <c r="L317"/>
  <c r="J318"/>
  <c r="R318" s="1"/>
  <c r="K318"/>
  <c r="L318"/>
  <c r="J319"/>
  <c r="K319"/>
  <c r="L319"/>
  <c r="J320"/>
  <c r="K320"/>
  <c r="L320"/>
  <c r="J321"/>
  <c r="R321" s="1"/>
  <c r="K321"/>
  <c r="L321"/>
  <c r="J322"/>
  <c r="R322" s="1"/>
  <c r="K322"/>
  <c r="L322"/>
  <c r="J323"/>
  <c r="K323"/>
  <c r="L323"/>
  <c r="J324"/>
  <c r="K324"/>
  <c r="L324"/>
  <c r="J325"/>
  <c r="R325" s="1"/>
  <c r="K325"/>
  <c r="L325"/>
  <c r="J326"/>
  <c r="K326"/>
  <c r="L326"/>
  <c r="J327"/>
  <c r="R327" s="1"/>
  <c r="K327"/>
  <c r="L327"/>
  <c r="J328"/>
  <c r="R328" s="1"/>
  <c r="K328"/>
  <c r="L328"/>
  <c r="J329"/>
  <c r="K329"/>
  <c r="L329"/>
  <c r="J330"/>
  <c r="K330"/>
  <c r="L330"/>
  <c r="J331"/>
  <c r="R331" s="1"/>
  <c r="K331"/>
  <c r="L331"/>
  <c r="J332"/>
  <c r="K332"/>
  <c r="L332"/>
  <c r="J333"/>
  <c r="R333" s="1"/>
  <c r="K333"/>
  <c r="L333"/>
  <c r="J334"/>
  <c r="K334"/>
  <c r="L334"/>
  <c r="J335"/>
  <c r="R335" s="1"/>
  <c r="K335"/>
  <c r="L335"/>
  <c r="J336"/>
  <c r="R336" s="1"/>
  <c r="K336"/>
  <c r="L336"/>
  <c r="J337"/>
  <c r="K337"/>
  <c r="L337"/>
  <c r="J338"/>
  <c r="K338"/>
  <c r="L338"/>
  <c r="J339"/>
  <c r="R339" s="1"/>
  <c r="K339"/>
  <c r="L339"/>
  <c r="J340"/>
  <c r="K340"/>
  <c r="L340"/>
  <c r="J341"/>
  <c r="R341" s="1"/>
  <c r="K341"/>
  <c r="L341"/>
  <c r="J342"/>
  <c r="R342" s="1"/>
  <c r="K342"/>
  <c r="L342"/>
  <c r="J343"/>
  <c r="K343"/>
  <c r="L343"/>
  <c r="J344"/>
  <c r="R344" s="1"/>
  <c r="K344"/>
  <c r="L344"/>
  <c r="J345"/>
  <c r="K345"/>
  <c r="L345"/>
  <c r="J346"/>
  <c r="R346" s="1"/>
  <c r="K346"/>
  <c r="L346"/>
  <c r="J347"/>
  <c r="K347"/>
  <c r="L347"/>
  <c r="J348"/>
  <c r="K348"/>
  <c r="L348"/>
  <c r="J349"/>
  <c r="R349" s="1"/>
  <c r="K349"/>
  <c r="L349"/>
  <c r="J350"/>
  <c r="R350" s="1"/>
  <c r="K350"/>
  <c r="L350"/>
  <c r="J351"/>
  <c r="K351"/>
  <c r="L351"/>
  <c r="J352"/>
  <c r="K352"/>
  <c r="L352"/>
  <c r="J353"/>
  <c r="R353" s="1"/>
  <c r="K353"/>
  <c r="L353"/>
  <c r="J354"/>
  <c r="K354"/>
  <c r="L354"/>
  <c r="J355"/>
  <c r="R355" s="1"/>
  <c r="K355"/>
  <c r="L355"/>
  <c r="J356"/>
  <c r="K356"/>
  <c r="L356"/>
  <c r="J357"/>
  <c r="K357"/>
  <c r="L357"/>
  <c r="J358"/>
  <c r="R358" s="1"/>
  <c r="K358"/>
  <c r="L358"/>
  <c r="J359"/>
  <c r="K359"/>
  <c r="L359"/>
  <c r="J360"/>
  <c r="R360" s="1"/>
  <c r="K360"/>
  <c r="L360"/>
  <c r="J361"/>
  <c r="K361"/>
  <c r="L361"/>
  <c r="J362"/>
  <c r="R362" s="1"/>
  <c r="K362"/>
  <c r="L362"/>
  <c r="J363"/>
  <c r="K363"/>
  <c r="L363"/>
  <c r="J364"/>
  <c r="K364"/>
  <c r="L364"/>
  <c r="J365"/>
  <c r="R365" s="1"/>
  <c r="K365"/>
  <c r="L365"/>
  <c r="J366"/>
  <c r="K366"/>
  <c r="L366"/>
  <c r="J367"/>
  <c r="R367" s="1"/>
  <c r="K367"/>
  <c r="L367"/>
  <c r="J368"/>
  <c r="K368"/>
  <c r="L368"/>
  <c r="J369"/>
  <c r="R369" s="1"/>
  <c r="K369"/>
  <c r="L369"/>
  <c r="J370"/>
  <c r="R370" s="1"/>
  <c r="K370"/>
  <c r="L370"/>
  <c r="J371"/>
  <c r="K371"/>
  <c r="L371"/>
  <c r="J372"/>
  <c r="K372"/>
  <c r="L372"/>
  <c r="J373"/>
  <c r="R373" s="1"/>
  <c r="K373"/>
  <c r="L373"/>
  <c r="J374"/>
  <c r="K374"/>
  <c r="L374"/>
  <c r="J375"/>
  <c r="R375" s="1"/>
  <c r="K375"/>
  <c r="L375"/>
  <c r="J376"/>
  <c r="K376"/>
  <c r="L376"/>
  <c r="J377"/>
  <c r="R377" s="1"/>
  <c r="K377"/>
  <c r="L377"/>
  <c r="J378"/>
  <c r="K378"/>
  <c r="L378"/>
  <c r="J379"/>
  <c r="R379" s="1"/>
  <c r="K379"/>
  <c r="L379"/>
  <c r="J380"/>
  <c r="K380"/>
  <c r="L380"/>
  <c r="J381"/>
  <c r="R381" s="1"/>
  <c r="K381"/>
  <c r="L381"/>
  <c r="J382"/>
  <c r="R382" s="1"/>
  <c r="K382"/>
  <c r="L382"/>
  <c r="J383"/>
  <c r="K383"/>
  <c r="L383"/>
  <c r="J384"/>
  <c r="R384" s="1"/>
  <c r="K384"/>
  <c r="L384"/>
  <c r="J385"/>
  <c r="K385"/>
  <c r="L385"/>
  <c r="J386"/>
  <c r="R386" s="1"/>
  <c r="K386"/>
  <c r="L386"/>
  <c r="J387"/>
  <c r="K387"/>
  <c r="L387"/>
  <c r="J388"/>
  <c r="R388" s="1"/>
  <c r="K388"/>
  <c r="L388"/>
  <c r="J389"/>
  <c r="K389"/>
  <c r="L389"/>
  <c r="J390"/>
  <c r="R390" s="1"/>
  <c r="K390"/>
  <c r="L390"/>
  <c r="J391"/>
  <c r="K391"/>
  <c r="L391"/>
  <c r="J392"/>
  <c r="R392" s="1"/>
  <c r="K392"/>
  <c r="L392"/>
  <c r="J393"/>
  <c r="K393"/>
  <c r="L393"/>
  <c r="J394"/>
  <c r="K394"/>
  <c r="L394"/>
  <c r="J395"/>
  <c r="R395" s="1"/>
  <c r="K395"/>
  <c r="L395"/>
  <c r="J396"/>
  <c r="K396"/>
  <c r="L396"/>
  <c r="J397"/>
  <c r="R397" s="1"/>
  <c r="K397"/>
  <c r="L397"/>
  <c r="J398"/>
  <c r="K398"/>
  <c r="L398"/>
  <c r="J399"/>
  <c r="R399" s="1"/>
  <c r="K399"/>
  <c r="L399"/>
  <c r="J400"/>
  <c r="K400"/>
  <c r="L400"/>
  <c r="J401"/>
  <c r="R401" s="1"/>
  <c r="K401"/>
  <c r="L401"/>
  <c r="J402"/>
  <c r="K402"/>
  <c r="L402"/>
  <c r="J403"/>
  <c r="R403" s="1"/>
  <c r="K403"/>
  <c r="L403"/>
  <c r="J404"/>
  <c r="R404" s="1"/>
  <c r="K404"/>
  <c r="L404"/>
  <c r="J405"/>
  <c r="K405"/>
  <c r="L405"/>
  <c r="J406"/>
  <c r="R406" s="1"/>
  <c r="K406"/>
  <c r="L406"/>
  <c r="J407"/>
  <c r="K407"/>
  <c r="L407"/>
  <c r="J408"/>
  <c r="K408"/>
  <c r="L408"/>
  <c r="J409"/>
  <c r="R409" s="1"/>
  <c r="K409"/>
  <c r="L409"/>
  <c r="J410"/>
  <c r="K410"/>
  <c r="L410"/>
  <c r="J411"/>
  <c r="R411" s="1"/>
  <c r="K411"/>
  <c r="L411"/>
  <c r="J412"/>
  <c r="K412"/>
  <c r="L412"/>
  <c r="J413"/>
  <c r="R413" s="1"/>
  <c r="K413"/>
  <c r="L413"/>
  <c r="J414"/>
  <c r="R414" s="1"/>
  <c r="K414"/>
  <c r="L414"/>
  <c r="J415"/>
  <c r="K415"/>
  <c r="L415"/>
  <c r="J416"/>
  <c r="R416" s="1"/>
  <c r="K416"/>
  <c r="L416"/>
  <c r="J417"/>
  <c r="K417"/>
  <c r="L417"/>
  <c r="J418"/>
  <c r="K418"/>
  <c r="L418"/>
  <c r="J419"/>
  <c r="R419" s="1"/>
  <c r="K419"/>
  <c r="L419"/>
  <c r="J420"/>
  <c r="R420" s="1"/>
  <c r="K420"/>
  <c r="L420"/>
  <c r="J421"/>
  <c r="K421"/>
  <c r="L421"/>
  <c r="J422"/>
  <c r="K422"/>
  <c r="L422"/>
  <c r="J423"/>
  <c r="R423" s="1"/>
  <c r="K423"/>
  <c r="L423"/>
  <c r="J424"/>
  <c r="R424" s="1"/>
  <c r="K424"/>
  <c r="L424"/>
  <c r="J425"/>
  <c r="K425"/>
  <c r="L425"/>
  <c r="J426"/>
  <c r="K426"/>
  <c r="L426"/>
  <c r="J427"/>
  <c r="R427" s="1"/>
  <c r="K427"/>
  <c r="L427"/>
  <c r="J428"/>
  <c r="R428" s="1"/>
  <c r="K428"/>
  <c r="L428"/>
  <c r="J429"/>
  <c r="K429"/>
  <c r="L429"/>
  <c r="J430"/>
  <c r="R430" s="1"/>
  <c r="K430"/>
  <c r="L430"/>
  <c r="J431"/>
  <c r="K431"/>
  <c r="L431"/>
  <c r="J432"/>
  <c r="R432" s="1"/>
  <c r="K432"/>
  <c r="L432"/>
  <c r="J433"/>
  <c r="K433"/>
  <c r="L433"/>
  <c r="J434"/>
  <c r="K434"/>
  <c r="L434"/>
  <c r="J435"/>
  <c r="R435" s="1"/>
  <c r="K435"/>
  <c r="L435"/>
  <c r="J436"/>
  <c r="R436" s="1"/>
  <c r="K436"/>
  <c r="L436"/>
  <c r="J437"/>
  <c r="K437"/>
  <c r="L437"/>
  <c r="J438"/>
  <c r="R438" s="1"/>
  <c r="K438"/>
  <c r="L438"/>
  <c r="J439"/>
  <c r="K439"/>
  <c r="L439"/>
  <c r="J440"/>
  <c r="R440" s="1"/>
  <c r="K440"/>
  <c r="L440"/>
  <c r="J441"/>
  <c r="K441"/>
  <c r="L441"/>
  <c r="J442"/>
  <c r="K442"/>
  <c r="L442"/>
  <c r="J443"/>
  <c r="R443" s="1"/>
  <c r="K443"/>
  <c r="L443"/>
  <c r="J444"/>
  <c r="K444"/>
  <c r="L444"/>
  <c r="J445"/>
  <c r="R445" s="1"/>
  <c r="K445"/>
  <c r="L445"/>
  <c r="J446"/>
  <c r="R446" s="1"/>
  <c r="K446"/>
  <c r="L446"/>
  <c r="J447"/>
  <c r="K447"/>
  <c r="L447"/>
  <c r="J448"/>
  <c r="R448" s="1"/>
  <c r="K448"/>
  <c r="L448"/>
  <c r="J449"/>
  <c r="K449"/>
  <c r="L449"/>
  <c r="J450"/>
  <c r="K450"/>
  <c r="L450"/>
  <c r="J451"/>
  <c r="R451" s="1"/>
  <c r="K451"/>
  <c r="L451"/>
  <c r="J452"/>
  <c r="K452"/>
  <c r="L452"/>
  <c r="J453"/>
  <c r="R453" s="1"/>
  <c r="K453"/>
  <c r="L453"/>
  <c r="J454"/>
  <c r="R454" s="1"/>
  <c r="K454"/>
  <c r="L454"/>
  <c r="J455"/>
  <c r="K455"/>
  <c r="L455"/>
  <c r="J456"/>
  <c r="R456" s="1"/>
  <c r="K456"/>
  <c r="L456"/>
  <c r="J457"/>
  <c r="K457"/>
  <c r="L457"/>
  <c r="J458"/>
  <c r="K458"/>
  <c r="L458"/>
  <c r="J459"/>
  <c r="R459" s="1"/>
  <c r="K459"/>
  <c r="L459"/>
  <c r="J460"/>
  <c r="R460" s="1"/>
  <c r="K460"/>
  <c r="L460"/>
  <c r="J461"/>
  <c r="K461"/>
  <c r="L461"/>
  <c r="J462"/>
  <c r="R462" s="1"/>
  <c r="K462"/>
  <c r="L462"/>
  <c r="J463"/>
  <c r="K463"/>
  <c r="L463"/>
  <c r="J464"/>
  <c r="K464"/>
  <c r="L464"/>
  <c r="J465"/>
  <c r="R465" s="1"/>
  <c r="K465"/>
  <c r="L465"/>
  <c r="J466"/>
  <c r="K466"/>
  <c r="L466"/>
  <c r="J467"/>
  <c r="R467" s="1"/>
  <c r="K467"/>
  <c r="L467"/>
  <c r="J468"/>
  <c r="K468"/>
  <c r="L468"/>
  <c r="J469"/>
  <c r="R469" s="1"/>
  <c r="K469"/>
  <c r="L469"/>
  <c r="J470"/>
  <c r="R470" s="1"/>
  <c r="K470"/>
  <c r="L470"/>
  <c r="J471"/>
  <c r="K471"/>
  <c r="L471"/>
  <c r="J472"/>
  <c r="K472"/>
  <c r="L472"/>
  <c r="J473"/>
  <c r="R473" s="1"/>
  <c r="K473"/>
  <c r="L473"/>
  <c r="J474"/>
  <c r="R474" s="1"/>
  <c r="K474"/>
  <c r="L474"/>
  <c r="J475"/>
  <c r="K475"/>
  <c r="L475"/>
  <c r="J476"/>
  <c r="R476" s="1"/>
  <c r="K476"/>
  <c r="L476"/>
  <c r="J477"/>
  <c r="K477"/>
  <c r="L477"/>
  <c r="J478"/>
  <c r="R478" s="1"/>
  <c r="K478"/>
  <c r="L478"/>
  <c r="J479"/>
  <c r="K479"/>
  <c r="L479"/>
  <c r="J480"/>
  <c r="K480"/>
  <c r="L480"/>
  <c r="J481"/>
  <c r="R481" s="1"/>
  <c r="K481"/>
  <c r="L481"/>
  <c r="J482"/>
  <c r="R482" s="1"/>
  <c r="K482"/>
  <c r="L482"/>
  <c r="J483"/>
  <c r="K483"/>
  <c r="L483"/>
  <c r="J484"/>
  <c r="R484" s="1"/>
  <c r="K484"/>
  <c r="L484"/>
  <c r="J485"/>
  <c r="K485"/>
  <c r="L485"/>
  <c r="J486"/>
  <c r="K486"/>
  <c r="L486"/>
  <c r="J487"/>
  <c r="R487" s="1"/>
  <c r="K487"/>
  <c r="L487"/>
  <c r="J488"/>
  <c r="R488" s="1"/>
  <c r="K488"/>
  <c r="L488"/>
  <c r="J489"/>
  <c r="K489"/>
  <c r="L489"/>
  <c r="J490"/>
  <c r="R490" s="1"/>
  <c r="K490"/>
  <c r="L490"/>
  <c r="J491"/>
  <c r="K491"/>
  <c r="L491"/>
  <c r="J492"/>
  <c r="K492"/>
  <c r="L492"/>
  <c r="J493"/>
  <c r="R493" s="1"/>
  <c r="K493"/>
  <c r="L493"/>
  <c r="J494"/>
  <c r="R494" s="1"/>
  <c r="K494"/>
  <c r="L494"/>
  <c r="J495"/>
  <c r="K495"/>
  <c r="L495"/>
  <c r="J496"/>
  <c r="K496"/>
  <c r="L496"/>
  <c r="J497"/>
  <c r="R497" s="1"/>
  <c r="K497"/>
  <c r="L497"/>
  <c r="J498"/>
  <c r="K498"/>
  <c r="L498"/>
  <c r="J499"/>
  <c r="R499" s="1"/>
  <c r="K499"/>
  <c r="L499"/>
  <c r="J500"/>
  <c r="K500"/>
  <c r="L500"/>
  <c r="J501"/>
  <c r="R501" s="1"/>
  <c r="K501"/>
  <c r="L501"/>
  <c r="J502"/>
  <c r="R502" s="1"/>
  <c r="K502"/>
  <c r="L502"/>
  <c r="J503"/>
  <c r="K503"/>
  <c r="L503"/>
  <c r="J504"/>
  <c r="R504" s="1"/>
  <c r="K504"/>
  <c r="L504"/>
  <c r="J505"/>
  <c r="K505"/>
  <c r="L505"/>
  <c r="J506"/>
  <c r="K506"/>
  <c r="L506"/>
  <c r="J507"/>
  <c r="R507" s="1"/>
  <c r="K507"/>
  <c r="L507"/>
  <c r="J508"/>
  <c r="K508"/>
  <c r="L508"/>
  <c r="J509"/>
  <c r="R509" s="1"/>
  <c r="K509"/>
  <c r="L509"/>
  <c r="J510"/>
  <c r="K510"/>
  <c r="L510"/>
  <c r="J511"/>
  <c r="R511" s="1"/>
  <c r="K511"/>
  <c r="L511"/>
  <c r="J512"/>
  <c r="K512"/>
  <c r="L512"/>
  <c r="J513"/>
  <c r="R513" s="1"/>
  <c r="K513"/>
  <c r="L513"/>
  <c r="J514"/>
  <c r="R514" s="1"/>
  <c r="K514"/>
  <c r="L514"/>
  <c r="J515"/>
  <c r="K515"/>
  <c r="L515"/>
  <c r="J516"/>
  <c r="K516"/>
  <c r="L516"/>
  <c r="J517"/>
  <c r="R517" s="1"/>
  <c r="K517"/>
  <c r="L517"/>
  <c r="J518"/>
  <c r="R518" s="1"/>
  <c r="K518"/>
  <c r="L518"/>
  <c r="J519"/>
  <c r="K519"/>
  <c r="L519"/>
  <c r="J520"/>
  <c r="R520" s="1"/>
  <c r="K520"/>
  <c r="L520"/>
  <c r="J521"/>
  <c r="K521"/>
  <c r="L521"/>
  <c r="J522"/>
  <c r="R522" s="1"/>
  <c r="K522"/>
  <c r="L522"/>
  <c r="J523"/>
  <c r="K523"/>
  <c r="L523"/>
  <c r="J524"/>
  <c r="K524"/>
  <c r="L524"/>
  <c r="J525"/>
  <c r="R525" s="1"/>
  <c r="K525"/>
  <c r="L525"/>
  <c r="J526"/>
  <c r="R526" s="1"/>
  <c r="K526"/>
  <c r="L526"/>
  <c r="J527"/>
  <c r="K527"/>
  <c r="L527"/>
  <c r="J528"/>
  <c r="R528" s="1"/>
  <c r="K528"/>
  <c r="L528"/>
  <c r="J529"/>
  <c r="K529"/>
  <c r="L529"/>
  <c r="J530"/>
  <c r="K530"/>
  <c r="L530"/>
  <c r="J531"/>
  <c r="R531" s="1"/>
  <c r="K531"/>
  <c r="L531"/>
  <c r="J532"/>
  <c r="K532"/>
  <c r="L532"/>
  <c r="J533"/>
  <c r="R533" s="1"/>
  <c r="K533"/>
  <c r="L533"/>
  <c r="J534"/>
  <c r="R534" s="1"/>
  <c r="K534"/>
  <c r="L534"/>
  <c r="J535"/>
  <c r="K535"/>
  <c r="L535"/>
  <c r="J536"/>
  <c r="K536"/>
  <c r="L536"/>
  <c r="J537"/>
  <c r="R537" s="1"/>
  <c r="K537"/>
  <c r="L537"/>
  <c r="J538"/>
  <c r="K538"/>
  <c r="L538"/>
  <c r="J539"/>
  <c r="R539" s="1"/>
  <c r="K539"/>
  <c r="L539"/>
  <c r="J540"/>
  <c r="K540"/>
  <c r="L540"/>
  <c r="J541"/>
  <c r="R541" s="1"/>
  <c r="K541"/>
  <c r="L541"/>
  <c r="J542"/>
  <c r="R542" s="1"/>
  <c r="K542"/>
  <c r="L542"/>
  <c r="J543"/>
  <c r="K543"/>
  <c r="L543"/>
  <c r="J544"/>
  <c r="K544"/>
  <c r="L544"/>
  <c r="J545"/>
  <c r="R545" s="1"/>
  <c r="K545"/>
  <c r="L545"/>
  <c r="J546"/>
  <c r="R546" s="1"/>
  <c r="K546"/>
  <c r="L546"/>
  <c r="J547"/>
  <c r="K547"/>
  <c r="L547"/>
  <c r="J548"/>
  <c r="K548"/>
  <c r="L548"/>
  <c r="J549"/>
  <c r="R549" s="1"/>
  <c r="K549"/>
  <c r="L549"/>
  <c r="J550"/>
  <c r="R550" s="1"/>
  <c r="K550"/>
  <c r="L550"/>
  <c r="J551"/>
  <c r="K551"/>
  <c r="L551"/>
  <c r="J552"/>
  <c r="K552"/>
  <c r="L552"/>
  <c r="J553"/>
  <c r="R553" s="1"/>
  <c r="K553"/>
  <c r="L553"/>
  <c r="J554"/>
  <c r="R554" s="1"/>
  <c r="K554"/>
  <c r="L554"/>
  <c r="J555"/>
  <c r="K555"/>
  <c r="L555"/>
  <c r="J556"/>
  <c r="K556"/>
  <c r="L556"/>
  <c r="J557"/>
  <c r="R557" s="1"/>
  <c r="K557"/>
  <c r="L557"/>
  <c r="J558"/>
  <c r="K558"/>
  <c r="L558"/>
  <c r="J559"/>
  <c r="R559" s="1"/>
  <c r="K559"/>
  <c r="L559"/>
  <c r="J560"/>
  <c r="R560" s="1"/>
  <c r="K560"/>
  <c r="L560"/>
  <c r="J561"/>
  <c r="K561"/>
  <c r="L561"/>
  <c r="J562"/>
  <c r="R562" s="1"/>
  <c r="K562"/>
  <c r="L562"/>
  <c r="J563"/>
  <c r="K563"/>
  <c r="L563"/>
  <c r="J564"/>
  <c r="R564" s="1"/>
  <c r="K564"/>
  <c r="L564"/>
  <c r="J565"/>
  <c r="K565"/>
  <c r="L565"/>
  <c r="J566"/>
  <c r="R566" s="1"/>
  <c r="K566"/>
  <c r="L566"/>
  <c r="J567"/>
  <c r="K567"/>
  <c r="L567"/>
  <c r="J568"/>
  <c r="K568"/>
  <c r="L568"/>
  <c r="J569"/>
  <c r="R569" s="1"/>
  <c r="K569"/>
  <c r="L569"/>
  <c r="J570"/>
  <c r="K570"/>
  <c r="L570"/>
  <c r="J571"/>
  <c r="R571" s="1"/>
  <c r="K571"/>
  <c r="L571"/>
  <c r="J572"/>
  <c r="K572"/>
  <c r="L572"/>
  <c r="J573"/>
  <c r="R573" s="1"/>
  <c r="K573"/>
  <c r="L573"/>
  <c r="J574"/>
  <c r="K574"/>
  <c r="L574"/>
  <c r="J575"/>
  <c r="R575" s="1"/>
  <c r="K575"/>
  <c r="L575"/>
  <c r="J576"/>
  <c r="R576" s="1"/>
  <c r="K576"/>
  <c r="L576"/>
  <c r="J577"/>
  <c r="K577"/>
  <c r="L577"/>
  <c r="J578"/>
  <c r="K578"/>
  <c r="L578"/>
  <c r="J579"/>
  <c r="R579" s="1"/>
  <c r="K579"/>
  <c r="L579"/>
  <c r="J580"/>
  <c r="R580" s="1"/>
  <c r="K580"/>
  <c r="L580"/>
  <c r="J581"/>
  <c r="K581"/>
  <c r="L581"/>
  <c r="J582"/>
  <c r="K582"/>
  <c r="L582"/>
  <c r="J583"/>
  <c r="R583" s="1"/>
  <c r="K583"/>
  <c r="L583"/>
  <c r="J584"/>
  <c r="R584" s="1"/>
  <c r="K584"/>
  <c r="L584"/>
  <c r="J585"/>
  <c r="K585"/>
  <c r="L585"/>
  <c r="J586"/>
  <c r="K586"/>
  <c r="L586"/>
  <c r="J587"/>
  <c r="R587" s="1"/>
  <c r="K587"/>
  <c r="L587"/>
  <c r="J588"/>
  <c r="R588" s="1"/>
  <c r="K588"/>
  <c r="L588"/>
  <c r="J589"/>
  <c r="K589"/>
  <c r="L589"/>
  <c r="J590"/>
  <c r="R590" s="1"/>
  <c r="K590"/>
  <c r="L590"/>
  <c r="J591"/>
  <c r="K591"/>
  <c r="L591"/>
  <c r="J592"/>
  <c r="K592"/>
  <c r="L592"/>
  <c r="J593"/>
  <c r="R593" s="1"/>
  <c r="K593"/>
  <c r="L593"/>
  <c r="J594"/>
  <c r="K594"/>
  <c r="L594"/>
  <c r="J595"/>
  <c r="R595" s="1"/>
  <c r="K595"/>
  <c r="L595"/>
  <c r="J596"/>
  <c r="K596"/>
  <c r="L596"/>
  <c r="J597"/>
  <c r="R597" s="1"/>
  <c r="K597"/>
  <c r="L597"/>
  <c r="J598"/>
  <c r="K598"/>
  <c r="L598"/>
  <c r="J599"/>
  <c r="R599" s="1"/>
  <c r="K599"/>
  <c r="L599"/>
  <c r="J600"/>
  <c r="K600"/>
  <c r="L600"/>
  <c r="J601"/>
  <c r="K601"/>
  <c r="L601"/>
  <c r="J602"/>
  <c r="K602"/>
  <c r="L602"/>
  <c r="J603"/>
  <c r="R603" s="1"/>
  <c r="K603"/>
  <c r="L603"/>
  <c r="J604"/>
  <c r="R604" s="1"/>
  <c r="K604"/>
  <c r="L604"/>
  <c r="J605"/>
  <c r="K605"/>
  <c r="L605"/>
  <c r="J606"/>
  <c r="K606"/>
  <c r="L606"/>
  <c r="J607"/>
  <c r="R607" s="1"/>
  <c r="K607"/>
  <c r="L607"/>
  <c r="J608"/>
  <c r="K608"/>
  <c r="L608"/>
  <c r="J609"/>
  <c r="R609" s="1"/>
  <c r="K609"/>
  <c r="L609"/>
  <c r="J610"/>
  <c r="R610" s="1"/>
  <c r="K610"/>
  <c r="L610"/>
  <c r="J611"/>
  <c r="K611"/>
  <c r="L611"/>
  <c r="J612"/>
  <c r="K612"/>
  <c r="L612"/>
  <c r="J613"/>
  <c r="R613" s="1"/>
  <c r="K613"/>
  <c r="L613"/>
  <c r="J614"/>
  <c r="R614" s="1"/>
  <c r="K614"/>
  <c r="L614"/>
  <c r="J615"/>
  <c r="K615"/>
  <c r="L615"/>
  <c r="J616"/>
  <c r="K616"/>
  <c r="L616"/>
  <c r="J617"/>
  <c r="R617" s="1"/>
  <c r="K617"/>
  <c r="L617"/>
  <c r="J618"/>
  <c r="R618" s="1"/>
  <c r="K618"/>
  <c r="L618"/>
  <c r="J619"/>
  <c r="K619"/>
  <c r="L619"/>
  <c r="J620"/>
  <c r="K620"/>
  <c r="L620"/>
  <c r="J621"/>
  <c r="R621" s="1"/>
  <c r="K621"/>
  <c r="L621"/>
  <c r="J622"/>
  <c r="R622" s="1"/>
  <c r="K622"/>
  <c r="L622"/>
  <c r="J623"/>
  <c r="K623"/>
  <c r="L623"/>
  <c r="J624"/>
  <c r="R624" s="1"/>
  <c r="K624"/>
  <c r="L624"/>
  <c r="J625"/>
  <c r="K625"/>
  <c r="L625"/>
  <c r="J626"/>
  <c r="R626" s="1"/>
  <c r="K626"/>
  <c r="L626"/>
  <c r="J627"/>
  <c r="K627"/>
  <c r="L627"/>
  <c r="J628"/>
  <c r="K628"/>
  <c r="L628"/>
  <c r="J629"/>
  <c r="R629" s="1"/>
  <c r="K629"/>
  <c r="L629"/>
  <c r="J630"/>
  <c r="K630"/>
  <c r="L630"/>
  <c r="J631"/>
  <c r="R631" s="1"/>
  <c r="K631"/>
  <c r="L631"/>
  <c r="J632"/>
  <c r="R632" s="1"/>
  <c r="K632"/>
  <c r="L632"/>
  <c r="J633"/>
  <c r="K633"/>
  <c r="L633"/>
  <c r="J634"/>
  <c r="K634"/>
  <c r="L634"/>
  <c r="J635"/>
  <c r="R635" s="1"/>
  <c r="K635"/>
  <c r="L635"/>
  <c r="J636"/>
  <c r="R636" s="1"/>
  <c r="K636"/>
  <c r="L636"/>
  <c r="J637"/>
  <c r="K637"/>
  <c r="L637"/>
  <c r="J638"/>
  <c r="R638" s="1"/>
  <c r="K638"/>
  <c r="L638"/>
  <c r="J639"/>
  <c r="K639"/>
  <c r="L639"/>
  <c r="J640"/>
  <c r="K640"/>
  <c r="L640"/>
  <c r="J641"/>
  <c r="R641" s="1"/>
  <c r="K641"/>
  <c r="L641"/>
  <c r="J642"/>
  <c r="R642" s="1"/>
  <c r="K642"/>
  <c r="L642"/>
  <c r="J643"/>
  <c r="K643"/>
  <c r="L643"/>
  <c r="J644"/>
  <c r="R644" s="1"/>
  <c r="K644"/>
  <c r="L644"/>
  <c r="J645"/>
  <c r="K645"/>
  <c r="L645"/>
  <c r="J646"/>
  <c r="R646" s="1"/>
  <c r="K646"/>
  <c r="L646"/>
  <c r="J647"/>
  <c r="K647"/>
  <c r="L647"/>
  <c r="J648"/>
  <c r="K648"/>
  <c r="L648"/>
  <c r="J649"/>
  <c r="R649" s="1"/>
  <c r="K649"/>
  <c r="L649"/>
  <c r="J650"/>
  <c r="K650"/>
  <c r="L650"/>
  <c r="J651"/>
  <c r="R651" s="1"/>
  <c r="K651"/>
  <c r="L651"/>
  <c r="J652"/>
  <c r="K652"/>
  <c r="L652"/>
  <c r="J653"/>
  <c r="R653" s="1"/>
  <c r="K653"/>
  <c r="L653"/>
  <c r="J654"/>
  <c r="R654" s="1"/>
  <c r="K654"/>
  <c r="L654"/>
  <c r="J655"/>
  <c r="K655"/>
  <c r="L655"/>
  <c r="J656"/>
  <c r="K656"/>
  <c r="L656"/>
  <c r="J657"/>
  <c r="R657" s="1"/>
  <c r="K657"/>
  <c r="L657"/>
  <c r="J658"/>
  <c r="R658" s="1"/>
  <c r="K658"/>
  <c r="L658"/>
  <c r="J659"/>
  <c r="K659"/>
  <c r="L659"/>
  <c r="J660"/>
  <c r="K660"/>
  <c r="L660"/>
  <c r="J661"/>
  <c r="R661" s="1"/>
  <c r="K661"/>
  <c r="L661"/>
  <c r="J662"/>
  <c r="K662"/>
  <c r="L662"/>
  <c r="J663"/>
  <c r="R663" s="1"/>
  <c r="K663"/>
  <c r="L663"/>
  <c r="J664"/>
  <c r="K664"/>
  <c r="L664"/>
  <c r="J665"/>
  <c r="R665" s="1"/>
  <c r="K665"/>
  <c r="L665"/>
  <c r="J666"/>
  <c r="R666" s="1"/>
  <c r="K666"/>
  <c r="L666"/>
  <c r="J667"/>
  <c r="K667"/>
  <c r="L667"/>
  <c r="J668"/>
  <c r="R668" s="1"/>
  <c r="K668"/>
  <c r="L668"/>
  <c r="J669"/>
  <c r="K669"/>
  <c r="L669"/>
  <c r="J670"/>
  <c r="K670"/>
  <c r="L670"/>
  <c r="J671"/>
  <c r="R671" s="1"/>
  <c r="K671"/>
  <c r="L671"/>
  <c r="J672"/>
  <c r="K672"/>
  <c r="L672"/>
  <c r="J673"/>
  <c r="R673" s="1"/>
  <c r="K673"/>
  <c r="L673"/>
  <c r="J674"/>
  <c r="K674"/>
  <c r="L674"/>
  <c r="J675"/>
  <c r="R675" s="1"/>
  <c r="K675"/>
  <c r="L675"/>
  <c r="J676"/>
  <c r="K676"/>
  <c r="L676"/>
  <c r="J677"/>
  <c r="R677" s="1"/>
  <c r="K677"/>
  <c r="L677"/>
  <c r="J678"/>
  <c r="R678" s="1"/>
  <c r="K678"/>
  <c r="L678"/>
  <c r="J679"/>
  <c r="K679"/>
  <c r="L679"/>
  <c r="J680"/>
  <c r="K680"/>
  <c r="L680"/>
  <c r="J681"/>
  <c r="R681" s="1"/>
  <c r="K681"/>
  <c r="L681"/>
  <c r="J682"/>
  <c r="K682"/>
  <c r="L682"/>
  <c r="J683"/>
  <c r="R683" s="1"/>
  <c r="K683"/>
  <c r="L683"/>
  <c r="J684"/>
  <c r="R684" s="1"/>
  <c r="K684"/>
  <c r="L684"/>
  <c r="J685"/>
  <c r="K685"/>
  <c r="L685"/>
  <c r="J686"/>
  <c r="K686"/>
  <c r="L686"/>
  <c r="J687"/>
  <c r="R687" s="1"/>
  <c r="K687"/>
  <c r="L687"/>
  <c r="J688"/>
  <c r="R688" s="1"/>
  <c r="K688"/>
  <c r="L688"/>
  <c r="J689"/>
  <c r="K689"/>
  <c r="L689"/>
  <c r="J690"/>
  <c r="R690" s="1"/>
  <c r="K690"/>
  <c r="L690"/>
  <c r="J691"/>
  <c r="K691"/>
  <c r="L691"/>
  <c r="J692"/>
  <c r="K692"/>
  <c r="L692"/>
  <c r="J693"/>
  <c r="R693" s="1"/>
  <c r="K693"/>
  <c r="L693"/>
  <c r="J694"/>
  <c r="R694" s="1"/>
  <c r="K694"/>
  <c r="L694"/>
  <c r="J695"/>
  <c r="K695"/>
  <c r="L695"/>
  <c r="J696"/>
  <c r="R696" s="1"/>
  <c r="K696"/>
  <c r="L696"/>
  <c r="J697"/>
  <c r="K697"/>
  <c r="L697"/>
  <c r="J698"/>
  <c r="K698"/>
  <c r="L698"/>
  <c r="J699"/>
  <c r="R699" s="1"/>
  <c r="K699"/>
  <c r="L699"/>
  <c r="J700"/>
  <c r="R700" s="1"/>
  <c r="K700"/>
  <c r="L700"/>
  <c r="J701"/>
  <c r="K701"/>
  <c r="L701"/>
  <c r="J702"/>
  <c r="K702"/>
  <c r="L702"/>
  <c r="J703"/>
  <c r="R703" s="1"/>
  <c r="K703"/>
  <c r="L703"/>
  <c r="J704"/>
  <c r="K704"/>
  <c r="L704"/>
  <c r="J705"/>
  <c r="R705" s="1"/>
  <c r="K705"/>
  <c r="L705"/>
  <c r="J706"/>
  <c r="K706"/>
  <c r="L706"/>
  <c r="J707"/>
  <c r="R707" s="1"/>
  <c r="K707"/>
  <c r="L707"/>
  <c r="J708"/>
  <c r="K708"/>
  <c r="L708"/>
  <c r="J709"/>
  <c r="R709" s="1"/>
  <c r="K709"/>
  <c r="L709"/>
  <c r="J710"/>
  <c r="K710"/>
  <c r="L710"/>
  <c r="J711"/>
  <c r="R711" s="1"/>
  <c r="K711"/>
  <c r="L711"/>
  <c r="J712"/>
  <c r="K712"/>
  <c r="L712"/>
  <c r="J713"/>
  <c r="R713" s="1"/>
  <c r="K713"/>
  <c r="L713"/>
  <c r="J714"/>
  <c r="R714" s="1"/>
  <c r="K714"/>
  <c r="L714"/>
  <c r="J715"/>
  <c r="K715"/>
  <c r="L715"/>
  <c r="J716"/>
  <c r="R716" s="1"/>
  <c r="K716"/>
  <c r="L716"/>
  <c r="J717"/>
  <c r="K717"/>
  <c r="L717"/>
  <c r="J718"/>
  <c r="R718" s="1"/>
  <c r="K718"/>
  <c r="L718"/>
  <c r="J719"/>
  <c r="K719"/>
  <c r="L719"/>
  <c r="J720"/>
  <c r="R720" s="1"/>
  <c r="K720"/>
  <c r="L720"/>
  <c r="J721"/>
  <c r="K721"/>
  <c r="L721"/>
  <c r="J722"/>
  <c r="K722"/>
  <c r="L722"/>
  <c r="J723"/>
  <c r="R723" s="1"/>
  <c r="K723"/>
  <c r="L723"/>
  <c r="J724"/>
  <c r="K724"/>
  <c r="L724"/>
  <c r="J725"/>
  <c r="R725" s="1"/>
  <c r="K725"/>
  <c r="L725"/>
  <c r="J726"/>
  <c r="K726"/>
  <c r="L726"/>
  <c r="J727"/>
  <c r="R727" s="1"/>
  <c r="K727"/>
  <c r="L727"/>
  <c r="J728"/>
  <c r="R728" s="1"/>
  <c r="K728"/>
  <c r="L728"/>
  <c r="J729"/>
  <c r="K729"/>
  <c r="L729"/>
  <c r="J730"/>
  <c r="K730"/>
  <c r="L730"/>
  <c r="J731"/>
  <c r="R731" s="1"/>
  <c r="K731"/>
  <c r="L731"/>
  <c r="J732"/>
  <c r="R732" s="1"/>
  <c r="K732"/>
  <c r="L732"/>
  <c r="J733"/>
  <c r="K733"/>
  <c r="L733"/>
  <c r="J734"/>
  <c r="R734" s="1"/>
  <c r="K734"/>
  <c r="L734"/>
  <c r="J735"/>
  <c r="K735"/>
  <c r="L735"/>
  <c r="J736"/>
  <c r="K736"/>
  <c r="L736"/>
  <c r="J737"/>
  <c r="R737" s="1"/>
  <c r="K737"/>
  <c r="L737"/>
  <c r="J738"/>
  <c r="R738" s="1"/>
  <c r="K738"/>
  <c r="L738"/>
  <c r="J739"/>
  <c r="K739"/>
  <c r="L739"/>
  <c r="J740"/>
  <c r="R740" s="1"/>
  <c r="K740"/>
  <c r="L740"/>
  <c r="J741"/>
  <c r="K741"/>
  <c r="L741"/>
  <c r="J742"/>
  <c r="K742"/>
  <c r="L742"/>
  <c r="J743"/>
  <c r="R743" s="1"/>
  <c r="K743"/>
  <c r="L743"/>
  <c r="J744"/>
  <c r="K744"/>
  <c r="L744"/>
  <c r="J745"/>
  <c r="R745" s="1"/>
  <c r="K745"/>
  <c r="L745"/>
  <c r="J746"/>
  <c r="K746"/>
  <c r="L746"/>
  <c r="J747"/>
  <c r="R747" s="1"/>
  <c r="K747"/>
  <c r="L747"/>
  <c r="J748"/>
  <c r="R748" s="1"/>
  <c r="K748"/>
  <c r="L748"/>
  <c r="J749"/>
  <c r="K749"/>
  <c r="L749"/>
  <c r="J750"/>
  <c r="R750" s="1"/>
  <c r="K750"/>
  <c r="L750"/>
  <c r="J751"/>
  <c r="K751"/>
  <c r="L751"/>
  <c r="J752"/>
  <c r="K752"/>
  <c r="L752"/>
  <c r="J753"/>
  <c r="R753" s="1"/>
  <c r="K753"/>
  <c r="L753"/>
  <c r="J754"/>
  <c r="K754"/>
  <c r="L754"/>
  <c r="J755"/>
  <c r="R755" s="1"/>
  <c r="K755"/>
  <c r="L755"/>
  <c r="J756"/>
  <c r="K756"/>
  <c r="L756"/>
  <c r="J757"/>
  <c r="R757" s="1"/>
  <c r="K757"/>
  <c r="L757"/>
  <c r="J758"/>
  <c r="K758"/>
  <c r="L758"/>
  <c r="J759"/>
  <c r="R759" s="1"/>
  <c r="K759"/>
  <c r="L759"/>
  <c r="J760"/>
  <c r="K760"/>
  <c r="L760"/>
  <c r="J761"/>
  <c r="R761" s="1"/>
  <c r="K761"/>
  <c r="L761"/>
  <c r="J762"/>
  <c r="K762"/>
  <c r="L762"/>
  <c r="J763"/>
  <c r="R763" s="1"/>
  <c r="K763"/>
  <c r="L763"/>
  <c r="J764"/>
  <c r="K764"/>
  <c r="L764"/>
  <c r="J765"/>
  <c r="R765" s="1"/>
  <c r="K765"/>
  <c r="L765"/>
  <c r="J766"/>
  <c r="R766" s="1"/>
  <c r="K766"/>
  <c r="L766"/>
  <c r="J767"/>
  <c r="K767"/>
  <c r="L767"/>
  <c r="J768"/>
  <c r="K768"/>
  <c r="L768"/>
  <c r="J769"/>
  <c r="R769" s="1"/>
  <c r="K769"/>
  <c r="L769"/>
  <c r="J770"/>
  <c r="K770"/>
  <c r="L770"/>
  <c r="J771"/>
  <c r="R771" s="1"/>
  <c r="K771"/>
  <c r="L771"/>
  <c r="J772"/>
  <c r="R772" s="1"/>
  <c r="K772"/>
  <c r="L772"/>
  <c r="J773"/>
  <c r="K773"/>
  <c r="L773"/>
  <c r="J774"/>
  <c r="K774"/>
  <c r="L774"/>
  <c r="J775"/>
  <c r="R775" s="1"/>
  <c r="K775"/>
  <c r="L775"/>
  <c r="J776"/>
  <c r="R776" s="1"/>
  <c r="K776"/>
  <c r="L776"/>
  <c r="J777"/>
  <c r="K777"/>
  <c r="L777"/>
  <c r="J778"/>
  <c r="R778" s="1"/>
  <c r="K778"/>
  <c r="L778"/>
  <c r="J779"/>
  <c r="K779"/>
  <c r="L779"/>
  <c r="J780"/>
  <c r="R780" s="1"/>
  <c r="K780"/>
  <c r="L780"/>
  <c r="J781"/>
  <c r="K781"/>
  <c r="L781"/>
  <c r="J782"/>
  <c r="K782"/>
  <c r="L782"/>
  <c r="J783"/>
  <c r="R783" s="1"/>
  <c r="K783"/>
  <c r="L783"/>
  <c r="J784"/>
  <c r="K784"/>
  <c r="L784"/>
  <c r="J785"/>
  <c r="R785" s="1"/>
  <c r="K785"/>
  <c r="L785"/>
  <c r="J786"/>
  <c r="R786" s="1"/>
  <c r="K786"/>
  <c r="L786"/>
  <c r="J787"/>
  <c r="K787"/>
  <c r="L787"/>
  <c r="J788"/>
  <c r="K788"/>
  <c r="L788"/>
  <c r="J789"/>
  <c r="R789" s="1"/>
  <c r="K789"/>
  <c r="L789"/>
  <c r="J790"/>
  <c r="R790" s="1"/>
  <c r="K790"/>
  <c r="L790"/>
  <c r="J791"/>
  <c r="K791"/>
  <c r="L791"/>
  <c r="J792"/>
  <c r="K792"/>
  <c r="L792"/>
  <c r="J793"/>
  <c r="R793" s="1"/>
  <c r="K793"/>
  <c r="L793"/>
  <c r="J794"/>
  <c r="R794" s="1"/>
  <c r="K794"/>
  <c r="L794"/>
  <c r="J795"/>
  <c r="K795"/>
  <c r="L795"/>
  <c r="J796"/>
  <c r="K796"/>
  <c r="L796"/>
  <c r="J797"/>
  <c r="R797" s="1"/>
  <c r="K797"/>
  <c r="L797"/>
  <c r="J798"/>
  <c r="R798" s="1"/>
  <c r="K798"/>
  <c r="L798"/>
  <c r="J799"/>
  <c r="K799"/>
  <c r="L799"/>
  <c r="J800"/>
  <c r="R800" s="1"/>
  <c r="K800"/>
  <c r="L800"/>
  <c r="J801"/>
  <c r="K801"/>
  <c r="L801"/>
  <c r="J802"/>
  <c r="R802" s="1"/>
  <c r="K802"/>
  <c r="L802"/>
  <c r="J803"/>
  <c r="K803"/>
  <c r="L803"/>
  <c r="J804"/>
  <c r="K804"/>
  <c r="L804"/>
  <c r="J805"/>
  <c r="R805" s="1"/>
  <c r="K805"/>
  <c r="L805"/>
  <c r="J806"/>
  <c r="R806" s="1"/>
  <c r="K806"/>
  <c r="L806"/>
  <c r="J807"/>
  <c r="K807"/>
  <c r="L807"/>
  <c r="J808"/>
  <c r="K808"/>
  <c r="L808"/>
  <c r="J809"/>
  <c r="R809" s="1"/>
  <c r="K809"/>
  <c r="L809"/>
  <c r="J810"/>
  <c r="R810" s="1"/>
  <c r="K810"/>
  <c r="L810"/>
  <c r="J811"/>
  <c r="K811"/>
  <c r="L811"/>
  <c r="J812"/>
  <c r="R812" s="1"/>
  <c r="K812"/>
  <c r="L812"/>
  <c r="J813"/>
  <c r="K813"/>
  <c r="L813"/>
  <c r="J814"/>
  <c r="R814" s="1"/>
  <c r="K814"/>
  <c r="L814"/>
  <c r="J815"/>
  <c r="K815"/>
  <c r="L815"/>
  <c r="J816"/>
  <c r="K816"/>
  <c r="L816"/>
  <c r="J817"/>
  <c r="R817" s="1"/>
  <c r="K817"/>
  <c r="L817"/>
  <c r="J818"/>
  <c r="K818"/>
  <c r="L818"/>
  <c r="J819"/>
  <c r="R819" s="1"/>
  <c r="K819"/>
  <c r="L819"/>
  <c r="J820"/>
  <c r="K820"/>
  <c r="L820"/>
  <c r="J821"/>
  <c r="R821" s="1"/>
  <c r="K821"/>
  <c r="L821"/>
  <c r="J822"/>
  <c r="K822"/>
  <c r="L822"/>
  <c r="J823"/>
  <c r="R823" s="1"/>
  <c r="K823"/>
  <c r="L823"/>
  <c r="J824"/>
  <c r="K824"/>
  <c r="L824"/>
  <c r="J825"/>
  <c r="R825" s="1"/>
  <c r="K825"/>
  <c r="L825"/>
  <c r="J826"/>
  <c r="R826" s="1"/>
  <c r="K826"/>
  <c r="L826"/>
  <c r="J827"/>
  <c r="K827"/>
  <c r="L827"/>
  <c r="J828"/>
  <c r="R828" s="1"/>
  <c r="K828"/>
  <c r="L828"/>
  <c r="J829"/>
  <c r="K829"/>
  <c r="L829"/>
  <c r="J830"/>
  <c r="R830" s="1"/>
  <c r="K830"/>
  <c r="L830"/>
  <c r="J831"/>
  <c r="K831"/>
  <c r="L831"/>
  <c r="J832"/>
  <c r="R832" s="1"/>
  <c r="K832"/>
  <c r="L832"/>
  <c r="J833"/>
  <c r="K833"/>
  <c r="L833"/>
  <c r="J834"/>
  <c r="R834" s="1"/>
  <c r="K834"/>
  <c r="L834"/>
  <c r="J835"/>
  <c r="K835"/>
  <c r="L835"/>
  <c r="J836"/>
  <c r="K836"/>
  <c r="L836"/>
  <c r="J837"/>
  <c r="R837" s="1"/>
  <c r="K837"/>
  <c r="L837"/>
  <c r="J838"/>
  <c r="R838" s="1"/>
  <c r="K838"/>
  <c r="L838"/>
  <c r="J839"/>
  <c r="K839"/>
  <c r="L839"/>
  <c r="J840"/>
  <c r="R840" s="1"/>
  <c r="K840"/>
  <c r="L840"/>
  <c r="J841"/>
  <c r="K841"/>
  <c r="L841"/>
  <c r="J842"/>
  <c r="R842" s="1"/>
  <c r="K842"/>
  <c r="L842"/>
  <c r="J843"/>
  <c r="K843"/>
  <c r="L843"/>
  <c r="J844"/>
  <c r="R844" s="1"/>
  <c r="K844"/>
  <c r="L844"/>
  <c r="J845"/>
  <c r="K845"/>
  <c r="L845"/>
  <c r="J846"/>
  <c r="K846"/>
  <c r="L846"/>
  <c r="J847"/>
  <c r="R847" s="1"/>
  <c r="K847"/>
  <c r="L847"/>
  <c r="J848"/>
  <c r="K848"/>
  <c r="L848"/>
  <c r="J849"/>
  <c r="R849" s="1"/>
  <c r="K849"/>
  <c r="L849"/>
  <c r="J850"/>
  <c r="K850"/>
  <c r="L850"/>
  <c r="J851"/>
  <c r="R851" s="1"/>
  <c r="K851"/>
  <c r="L851"/>
  <c r="J852"/>
  <c r="R852" s="1"/>
  <c r="K852"/>
  <c r="L852"/>
  <c r="J853"/>
  <c r="K853"/>
  <c r="L853"/>
  <c r="J854"/>
  <c r="R854" s="1"/>
  <c r="K854"/>
  <c r="L854"/>
  <c r="J855"/>
  <c r="K855"/>
  <c r="L855"/>
  <c r="J856"/>
  <c r="R856" s="1"/>
  <c r="K856"/>
  <c r="L856"/>
  <c r="J857"/>
  <c r="K857"/>
  <c r="L857"/>
  <c r="J858"/>
  <c r="K858"/>
  <c r="L858"/>
  <c r="J859"/>
  <c r="R859" s="1"/>
  <c r="K859"/>
  <c r="L859"/>
  <c r="J860"/>
  <c r="K860"/>
  <c r="L860"/>
  <c r="J861"/>
  <c r="R861" s="1"/>
  <c r="K861"/>
  <c r="L861"/>
  <c r="J862"/>
  <c r="K862"/>
  <c r="L862"/>
  <c r="J863"/>
  <c r="R863" s="1"/>
  <c r="K863"/>
  <c r="L863"/>
  <c r="J864"/>
  <c r="R864" s="1"/>
  <c r="K864"/>
  <c r="L864"/>
  <c r="J865"/>
  <c r="K865"/>
  <c r="L865"/>
  <c r="J866"/>
  <c r="K866"/>
  <c r="L866"/>
  <c r="J867"/>
  <c r="R867" s="1"/>
  <c r="K867"/>
  <c r="L867"/>
  <c r="J868"/>
  <c r="R868" s="1"/>
  <c r="K868"/>
  <c r="L868"/>
  <c r="J869"/>
  <c r="K869"/>
  <c r="L869"/>
  <c r="J870"/>
  <c r="R870" s="1"/>
  <c r="K870"/>
  <c r="L870"/>
  <c r="J871"/>
  <c r="K871"/>
  <c r="L871"/>
  <c r="J872"/>
  <c r="K872"/>
  <c r="L872"/>
  <c r="J873"/>
  <c r="R873" s="1"/>
  <c r="K873"/>
  <c r="L873"/>
  <c r="J874"/>
  <c r="K874"/>
  <c r="L874"/>
  <c r="J875"/>
  <c r="R875" s="1"/>
  <c r="K875"/>
  <c r="L875"/>
  <c r="J876"/>
  <c r="K876"/>
  <c r="L876"/>
  <c r="J877"/>
  <c r="K877"/>
  <c r="L877"/>
  <c r="J878"/>
  <c r="R878" s="1"/>
  <c r="K878"/>
  <c r="L878"/>
  <c r="J879"/>
  <c r="K879"/>
  <c r="L879"/>
  <c r="J880"/>
  <c r="R880" s="1"/>
  <c r="K880"/>
  <c r="L880"/>
  <c r="J881"/>
  <c r="K881"/>
  <c r="L881"/>
  <c r="J882"/>
  <c r="K882"/>
  <c r="L882"/>
  <c r="J883"/>
  <c r="R883" s="1"/>
  <c r="K883"/>
  <c r="L883"/>
  <c r="J884"/>
  <c r="K884"/>
  <c r="L884"/>
  <c r="J885"/>
  <c r="R885" s="1"/>
  <c r="K885"/>
  <c r="L885"/>
  <c r="J886"/>
  <c r="R886" s="1"/>
  <c r="K886"/>
  <c r="L886"/>
  <c r="J887"/>
  <c r="K887"/>
  <c r="L887"/>
  <c r="J888"/>
  <c r="K888"/>
  <c r="L888"/>
  <c r="J889"/>
  <c r="R889" s="1"/>
  <c r="K889"/>
  <c r="L889"/>
  <c r="J890"/>
  <c r="K890"/>
  <c r="L890"/>
  <c r="J891"/>
  <c r="R891" s="1"/>
  <c r="K891"/>
  <c r="L891"/>
  <c r="J892"/>
  <c r="R892" s="1"/>
  <c r="K892"/>
  <c r="L892"/>
  <c r="J893"/>
  <c r="K893"/>
  <c r="L893"/>
  <c r="J894"/>
  <c r="K894"/>
  <c r="L894"/>
  <c r="J895"/>
  <c r="R895" s="1"/>
  <c r="K895"/>
  <c r="L895"/>
  <c r="J896"/>
  <c r="K896"/>
  <c r="L896"/>
  <c r="J897"/>
  <c r="R897" s="1"/>
  <c r="K897"/>
  <c r="L897"/>
  <c r="J898"/>
  <c r="R898" s="1"/>
  <c r="K898"/>
  <c r="L898"/>
  <c r="J899"/>
  <c r="K899"/>
  <c r="L899"/>
  <c r="J900"/>
  <c r="R900" s="1"/>
  <c r="K900"/>
  <c r="L900"/>
  <c r="J901"/>
  <c r="K901"/>
  <c r="L901"/>
  <c r="J902"/>
  <c r="K902"/>
  <c r="L902"/>
  <c r="J903"/>
  <c r="R903" s="1"/>
  <c r="K903"/>
  <c r="L903"/>
  <c r="J904"/>
  <c r="R904" s="1"/>
  <c r="K904"/>
  <c r="L904"/>
  <c r="J905"/>
  <c r="K905"/>
  <c r="L905"/>
  <c r="J906"/>
  <c r="R906" s="1"/>
  <c r="K906"/>
  <c r="L906"/>
  <c r="J907"/>
  <c r="K907"/>
  <c r="L907"/>
  <c r="J908"/>
  <c r="K908"/>
  <c r="L908"/>
  <c r="J909"/>
  <c r="R909" s="1"/>
  <c r="K909"/>
  <c r="L909"/>
  <c r="J910"/>
  <c r="K910"/>
  <c r="L910"/>
  <c r="J911"/>
  <c r="R911" s="1"/>
  <c r="K911"/>
  <c r="L911"/>
  <c r="J912"/>
  <c r="K912"/>
  <c r="L912"/>
  <c r="J913"/>
  <c r="R913" s="1"/>
  <c r="K913"/>
  <c r="L913"/>
  <c r="J914"/>
  <c r="R914" s="1"/>
  <c r="K914"/>
  <c r="L914"/>
  <c r="J915"/>
  <c r="K915"/>
  <c r="L915"/>
  <c r="J916"/>
  <c r="K916"/>
  <c r="L916"/>
  <c r="J917"/>
  <c r="R917" s="1"/>
  <c r="K917"/>
  <c r="L917"/>
  <c r="J918"/>
  <c r="K918"/>
  <c r="L918"/>
  <c r="J919"/>
  <c r="R919" s="1"/>
  <c r="K919"/>
  <c r="L919"/>
  <c r="J920"/>
  <c r="K920"/>
  <c r="L920"/>
  <c r="J921"/>
  <c r="R921" s="1"/>
  <c r="K921"/>
  <c r="L921"/>
  <c r="J922"/>
  <c r="R922" s="1"/>
  <c r="K922"/>
  <c r="L922"/>
  <c r="J923"/>
  <c r="K923"/>
  <c r="L923"/>
  <c r="J924"/>
  <c r="R924" s="1"/>
  <c r="K924"/>
  <c r="L924"/>
  <c r="J925"/>
  <c r="K925"/>
  <c r="L925"/>
  <c r="J926"/>
  <c r="K926"/>
  <c r="L926"/>
  <c r="J927"/>
  <c r="R927" s="1"/>
  <c r="K927"/>
  <c r="L927"/>
  <c r="J928"/>
  <c r="R928" s="1"/>
  <c r="K928"/>
  <c r="L928"/>
  <c r="J929"/>
  <c r="K929"/>
  <c r="L929"/>
  <c r="J930"/>
  <c r="K930"/>
  <c r="L930"/>
  <c r="J931"/>
  <c r="R931" s="1"/>
  <c r="K931"/>
  <c r="L931"/>
  <c r="J932"/>
  <c r="R932" s="1"/>
  <c r="K932"/>
  <c r="L932"/>
  <c r="J933"/>
  <c r="K933"/>
  <c r="L933"/>
  <c r="J934"/>
  <c r="R934" s="1"/>
  <c r="K934"/>
  <c r="L934"/>
  <c r="J935"/>
  <c r="K935"/>
  <c r="L935"/>
  <c r="J936"/>
  <c r="K936"/>
  <c r="L936"/>
  <c r="J937"/>
  <c r="R937" s="1"/>
  <c r="K937"/>
  <c r="L937"/>
  <c r="J938"/>
  <c r="R938" s="1"/>
  <c r="K938"/>
  <c r="L938"/>
  <c r="J939"/>
  <c r="K939"/>
  <c r="L939"/>
  <c r="J940"/>
  <c r="R940" s="1"/>
  <c r="K940"/>
  <c r="L940"/>
  <c r="J941"/>
  <c r="K941"/>
  <c r="L941"/>
  <c r="J942"/>
  <c r="K942"/>
  <c r="L942"/>
  <c r="J943"/>
  <c r="R943" s="1"/>
  <c r="K943"/>
  <c r="L943"/>
  <c r="J944"/>
  <c r="K944"/>
  <c r="L944"/>
  <c r="J945"/>
  <c r="R945" s="1"/>
  <c r="K945"/>
  <c r="L945"/>
  <c r="J946"/>
  <c r="R946" s="1"/>
  <c r="K946"/>
  <c r="L946"/>
  <c r="J947"/>
  <c r="K947"/>
  <c r="L947"/>
  <c r="J948"/>
  <c r="R948" s="1"/>
  <c r="K948"/>
  <c r="L948"/>
  <c r="J949"/>
  <c r="K949"/>
  <c r="L949"/>
  <c r="J950"/>
  <c r="K950"/>
  <c r="L950"/>
  <c r="J951"/>
  <c r="R951" s="1"/>
  <c r="K951"/>
  <c r="L951"/>
  <c r="J952"/>
  <c r="K952"/>
  <c r="L952"/>
  <c r="J953"/>
  <c r="R953" s="1"/>
  <c r="K953"/>
  <c r="L953"/>
  <c r="J954"/>
  <c r="K954"/>
  <c r="L954"/>
  <c r="J955"/>
  <c r="R955" s="1"/>
  <c r="K955"/>
  <c r="L955"/>
  <c r="J956"/>
  <c r="K956"/>
  <c r="L956"/>
  <c r="J957"/>
  <c r="R957" s="1"/>
  <c r="K957"/>
  <c r="L957"/>
  <c r="J958"/>
  <c r="R958" s="1"/>
  <c r="K958"/>
  <c r="L958"/>
  <c r="J959"/>
  <c r="K959"/>
  <c r="L959"/>
  <c r="L2"/>
  <c r="K2"/>
  <c r="J2"/>
  <c r="R2" s="1"/>
  <c r="V42" i="18" l="1"/>
  <c r="U42" s="1"/>
  <c r="U41"/>
  <c r="V76"/>
  <c r="U76" s="1"/>
  <c r="U75"/>
  <c r="R959" i="1"/>
  <c r="R947"/>
  <c r="R939"/>
  <c r="R935"/>
  <c r="R923"/>
  <c r="R915"/>
  <c r="R907"/>
  <c r="R899"/>
  <c r="R887"/>
  <c r="R879"/>
  <c r="R871"/>
  <c r="R855"/>
  <c r="R843"/>
  <c r="R839"/>
  <c r="R835"/>
  <c r="R831"/>
  <c r="R827"/>
  <c r="R815"/>
  <c r="R811"/>
  <c r="R807"/>
  <c r="R803"/>
  <c r="R799"/>
  <c r="R795"/>
  <c r="R791"/>
  <c r="R787"/>
  <c r="R779"/>
  <c r="R767"/>
  <c r="R751"/>
  <c r="R739"/>
  <c r="R735"/>
  <c r="R719"/>
  <c r="R715"/>
  <c r="R956"/>
  <c r="R908"/>
  <c r="R695"/>
  <c r="R691"/>
  <c r="R679"/>
  <c r="R667"/>
  <c r="R659"/>
  <c r="R655"/>
  <c r="R647"/>
  <c r="R643"/>
  <c r="R639"/>
  <c r="R627"/>
  <c r="R623"/>
  <c r="R619"/>
  <c r="R615"/>
  <c r="R611"/>
  <c r="R591"/>
  <c r="R567"/>
  <c r="R563"/>
  <c r="R555"/>
  <c r="R551"/>
  <c r="R547"/>
  <c r="R543"/>
  <c r="R535"/>
  <c r="R527"/>
  <c r="R523"/>
  <c r="R519"/>
  <c r="R515"/>
  <c r="R503"/>
  <c r="R495"/>
  <c r="R491"/>
  <c r="R483"/>
  <c r="R479"/>
  <c r="R475"/>
  <c r="R471"/>
  <c r="R463"/>
  <c r="R455"/>
  <c r="R447"/>
  <c r="R439"/>
  <c r="R431"/>
  <c r="R415"/>
  <c r="R407"/>
  <c r="R391"/>
  <c r="R387"/>
  <c r="R383"/>
  <c r="R371"/>
  <c r="R363"/>
  <c r="R359"/>
  <c r="R351"/>
  <c r="R347"/>
  <c r="R343"/>
  <c r="R323"/>
  <c r="R319"/>
  <c r="R311"/>
  <c r="R307"/>
  <c r="R303"/>
  <c r="R287"/>
  <c r="R283"/>
  <c r="R275"/>
  <c r="R271"/>
  <c r="R263"/>
  <c r="R259"/>
  <c r="R255"/>
  <c r="R243"/>
  <c r="R239"/>
  <c r="R235"/>
  <c r="R227"/>
  <c r="R223"/>
  <c r="R215"/>
  <c r="R211"/>
  <c r="R207"/>
  <c r="R203"/>
  <c r="R195"/>
  <c r="R187"/>
  <c r="R183"/>
  <c r="R179"/>
  <c r="R175"/>
  <c r="R171"/>
  <c r="R163"/>
  <c r="R159"/>
  <c r="R155"/>
  <c r="R147"/>
  <c r="R139"/>
  <c r="R135"/>
  <c r="R131"/>
  <c r="R119"/>
  <c r="R99"/>
  <c r="R87"/>
  <c r="R67"/>
  <c r="R63"/>
  <c r="R59"/>
  <c r="R51"/>
  <c r="R47"/>
  <c r="R35"/>
  <c r="R27"/>
  <c r="R19"/>
  <c r="R15"/>
  <c r="R11"/>
  <c r="R3"/>
  <c r="R952"/>
  <c r="R944"/>
  <c r="R936"/>
  <c r="R920"/>
  <c r="R916"/>
  <c r="R912"/>
  <c r="R896"/>
  <c r="R888"/>
  <c r="R884"/>
  <c r="R876"/>
  <c r="R872"/>
  <c r="R860"/>
  <c r="R848"/>
  <c r="R836"/>
  <c r="R824"/>
  <c r="R820"/>
  <c r="R816"/>
  <c r="R808"/>
  <c r="R804"/>
  <c r="R796"/>
  <c r="R792"/>
  <c r="R788"/>
  <c r="R784"/>
  <c r="R768"/>
  <c r="R764"/>
  <c r="R760"/>
  <c r="R756"/>
  <c r="R752"/>
  <c r="R744"/>
  <c r="R736"/>
  <c r="R724"/>
  <c r="R712"/>
  <c r="R708"/>
  <c r="R704"/>
  <c r="R692"/>
  <c r="R680"/>
  <c r="R676"/>
  <c r="R672"/>
  <c r="R664"/>
  <c r="R660"/>
  <c r="R656"/>
  <c r="R652"/>
  <c r="R648"/>
  <c r="R640"/>
  <c r="R628"/>
  <c r="R620"/>
  <c r="R616"/>
  <c r="R612"/>
  <c r="R608"/>
  <c r="R600"/>
  <c r="R596"/>
  <c r="R592"/>
  <c r="R572"/>
  <c r="R568"/>
  <c r="R556"/>
  <c r="R552"/>
  <c r="R548"/>
  <c r="R544"/>
  <c r="R540"/>
  <c r="R536"/>
  <c r="R532"/>
  <c r="R524"/>
  <c r="R516"/>
  <c r="R512"/>
  <c r="R508"/>
  <c r="R500"/>
  <c r="R496"/>
  <c r="R492"/>
  <c r="R480"/>
  <c r="R472"/>
  <c r="R468"/>
  <c r="R464"/>
  <c r="R452"/>
  <c r="R444"/>
  <c r="R412"/>
  <c r="R408"/>
  <c r="R400"/>
  <c r="R396"/>
  <c r="R380"/>
  <c r="R376"/>
  <c r="R372"/>
  <c r="R368"/>
  <c r="R364"/>
  <c r="R356"/>
  <c r="R352"/>
  <c r="R348"/>
  <c r="R340"/>
  <c r="R332"/>
  <c r="R324"/>
  <c r="R320"/>
  <c r="R316"/>
  <c r="R308"/>
  <c r="R300"/>
  <c r="R296"/>
  <c r="R292"/>
  <c r="R280"/>
  <c r="R268"/>
  <c r="R244"/>
  <c r="R240"/>
  <c r="R228"/>
  <c r="R224"/>
  <c r="R220"/>
  <c r="R216"/>
  <c r="R200"/>
  <c r="R188"/>
  <c r="R164"/>
  <c r="R156"/>
  <c r="R152"/>
  <c r="R144"/>
  <c r="R136"/>
  <c r="R124"/>
  <c r="R112"/>
  <c r="R108"/>
  <c r="R104"/>
  <c r="R96"/>
  <c r="R88"/>
  <c r="R84"/>
  <c r="R80"/>
  <c r="R60"/>
  <c r="R44"/>
  <c r="R40"/>
  <c r="R36"/>
  <c r="R32"/>
  <c r="R24"/>
  <c r="R16"/>
  <c r="R8"/>
  <c r="R4"/>
  <c r="R950"/>
  <c r="R930"/>
  <c r="R902"/>
  <c r="R894"/>
  <c r="R890"/>
  <c r="R850"/>
  <c r="R818"/>
  <c r="R782"/>
  <c r="R770"/>
  <c r="R758"/>
  <c r="R754"/>
  <c r="R722"/>
  <c r="R702"/>
  <c r="R682"/>
  <c r="R662"/>
  <c r="R606"/>
  <c r="R594"/>
  <c r="R582"/>
  <c r="R949"/>
  <c r="R941"/>
  <c r="R933"/>
  <c r="R929"/>
  <c r="R925"/>
  <c r="R905"/>
  <c r="R901"/>
  <c r="R893"/>
  <c r="R881"/>
  <c r="R877"/>
  <c r="R869"/>
  <c r="R865"/>
  <c r="R857"/>
  <c r="R853"/>
  <c r="R845"/>
  <c r="R841"/>
  <c r="R833"/>
  <c r="R829"/>
  <c r="R813"/>
  <c r="R801"/>
  <c r="R781"/>
  <c r="R777"/>
  <c r="R773"/>
  <c r="R749"/>
  <c r="R741"/>
  <c r="R733"/>
  <c r="R729"/>
  <c r="R721"/>
  <c r="R717"/>
  <c r="R701"/>
  <c r="R697"/>
  <c r="R689"/>
  <c r="R685"/>
  <c r="R669"/>
  <c r="R645"/>
  <c r="R637"/>
  <c r="R633"/>
  <c r="R625"/>
  <c r="R605"/>
  <c r="R601"/>
  <c r="R589"/>
  <c r="R585"/>
  <c r="R581"/>
  <c r="R577"/>
  <c r="R565"/>
  <c r="R561"/>
  <c r="R529"/>
  <c r="R521"/>
  <c r="R505"/>
  <c r="R489"/>
  <c r="R485"/>
  <c r="R477"/>
  <c r="R461"/>
  <c r="R457"/>
  <c r="R449"/>
  <c r="R441"/>
  <c r="R437"/>
  <c r="R433"/>
  <c r="R429"/>
  <c r="R425"/>
  <c r="R421"/>
  <c r="R417"/>
  <c r="R405"/>
  <c r="R393"/>
  <c r="R389"/>
  <c r="R385"/>
  <c r="R361"/>
  <c r="R357"/>
  <c r="R345"/>
  <c r="R337"/>
  <c r="R329"/>
  <c r="R313"/>
  <c r="R305"/>
  <c r="R289"/>
  <c r="R285"/>
  <c r="R277"/>
  <c r="R273"/>
  <c r="R265"/>
  <c r="R261"/>
  <c r="R257"/>
  <c r="R253"/>
  <c r="R249"/>
  <c r="R237"/>
  <c r="R233"/>
  <c r="R213"/>
  <c r="R209"/>
  <c r="R205"/>
  <c r="R197"/>
  <c r="R193"/>
  <c r="R185"/>
  <c r="R181"/>
  <c r="R177"/>
  <c r="R173"/>
  <c r="R169"/>
  <c r="R161"/>
  <c r="R149"/>
  <c r="R141"/>
  <c r="R133"/>
  <c r="R129"/>
  <c r="R121"/>
  <c r="R117"/>
  <c r="R101"/>
  <c r="R93"/>
  <c r="R77"/>
  <c r="R73"/>
  <c r="R69"/>
  <c r="R65"/>
  <c r="R57"/>
  <c r="R53"/>
  <c r="R49"/>
  <c r="R29"/>
  <c r="R21"/>
  <c r="R13"/>
  <c r="R954"/>
  <c r="R942"/>
  <c r="R926"/>
  <c r="R918"/>
  <c r="R910"/>
  <c r="R882"/>
  <c r="R874"/>
  <c r="R866"/>
  <c r="R862"/>
  <c r="R858"/>
  <c r="R846"/>
  <c r="R822"/>
  <c r="R774"/>
  <c r="R762"/>
  <c r="R746"/>
  <c r="R742"/>
  <c r="R730"/>
  <c r="R726"/>
  <c r="R710"/>
  <c r="R706"/>
  <c r="R698"/>
  <c r="R686"/>
  <c r="R674"/>
  <c r="R670"/>
  <c r="R650"/>
  <c r="R634"/>
  <c r="R630"/>
  <c r="R602"/>
  <c r="R598"/>
  <c r="R586"/>
  <c r="R578"/>
  <c r="R574"/>
  <c r="R570"/>
  <c r="R558"/>
  <c r="R538"/>
  <c r="R530"/>
  <c r="R510"/>
  <c r="R506"/>
  <c r="R498"/>
  <c r="R486"/>
  <c r="R466"/>
  <c r="R458"/>
  <c r="R450"/>
  <c r="R442"/>
  <c r="R434"/>
  <c r="R426"/>
  <c r="R422"/>
  <c r="R418"/>
  <c r="R410"/>
  <c r="R402"/>
  <c r="R398"/>
  <c r="R394"/>
  <c r="R378"/>
  <c r="R374"/>
  <c r="R366"/>
  <c r="R354"/>
  <c r="R338"/>
  <c r="R334"/>
  <c r="R330"/>
  <c r="R326"/>
  <c r="R314"/>
  <c r="R298"/>
  <c r="R294"/>
  <c r="R290"/>
  <c r="R278"/>
  <c r="R266"/>
  <c r="R250"/>
  <c r="R246"/>
  <c r="R230"/>
  <c r="R218"/>
  <c r="R210"/>
  <c r="R198"/>
  <c r="R190"/>
  <c r="R166"/>
  <c r="R150"/>
  <c r="R142"/>
  <c r="R126"/>
  <c r="R122"/>
  <c r="R114"/>
  <c r="R110"/>
  <c r="R106"/>
  <c r="R102"/>
  <c r="R94"/>
  <c r="R90"/>
  <c r="R82"/>
  <c r="R78"/>
  <c r="R74"/>
  <c r="R70"/>
  <c r="R54"/>
  <c r="R42"/>
  <c r="R38"/>
  <c r="R30"/>
  <c r="R22"/>
  <c r="R6"/>
  <c r="C1347"/>
  <c r="C1351"/>
  <c r="C1355"/>
  <c r="C1359"/>
  <c r="C1296"/>
  <c r="C1345"/>
  <c r="C1349"/>
  <c r="C1353"/>
  <c r="C1357"/>
  <c r="X24" i="16"/>
  <c r="U25"/>
  <c r="U16"/>
  <c r="X15"/>
  <c r="X29"/>
  <c r="X40"/>
  <c r="U41"/>
  <c r="X69"/>
  <c r="U70"/>
  <c r="X60"/>
  <c r="X76"/>
  <c r="X64"/>
  <c r="U65"/>
  <c r="X33"/>
  <c r="U34"/>
  <c r="X52"/>
  <c r="X81"/>
  <c r="U82"/>
  <c r="C1373" i="1" l="1"/>
  <c r="C1369"/>
  <c r="C1365"/>
  <c r="C1361"/>
  <c r="C1312"/>
  <c r="C1375"/>
  <c r="C1371"/>
  <c r="C1367"/>
  <c r="C1363"/>
  <c r="X82" i="16"/>
  <c r="X65"/>
  <c r="X70"/>
  <c r="X41"/>
  <c r="U42"/>
  <c r="X25"/>
  <c r="X34"/>
  <c r="U35"/>
  <c r="X16"/>
  <c r="C1379" i="1" l="1"/>
  <c r="C1383"/>
  <c r="C1387"/>
  <c r="C1391"/>
  <c r="C1328"/>
  <c r="C1377"/>
  <c r="C1381"/>
  <c r="C1385"/>
  <c r="C1389"/>
  <c r="X42" i="16"/>
  <c r="X35"/>
  <c r="C1405" i="1" l="1"/>
  <c r="C1401"/>
  <c r="C1397"/>
  <c r="C1393"/>
  <c r="C1344"/>
  <c r="C1407"/>
  <c r="C1403"/>
  <c r="C1399"/>
  <c r="C1395"/>
  <c r="C1411" l="1"/>
  <c r="C1415"/>
  <c r="C1419"/>
  <c r="C1423"/>
  <c r="C1360"/>
  <c r="C1409"/>
  <c r="C1413"/>
  <c r="C1417"/>
  <c r="C1421"/>
  <c r="C1437" l="1"/>
  <c r="C1433"/>
  <c r="C1429"/>
  <c r="C1425"/>
  <c r="C1376"/>
  <c r="C1439"/>
  <c r="C1435"/>
  <c r="C1431"/>
  <c r="C1427"/>
  <c r="C1443" l="1"/>
  <c r="C1447"/>
  <c r="C1451"/>
  <c r="C1455"/>
  <c r="C1392"/>
  <c r="C1441"/>
  <c r="C1445"/>
  <c r="C1449"/>
  <c r="C1453"/>
  <c r="C1469" l="1"/>
  <c r="C1465"/>
  <c r="C1461"/>
  <c r="C1457"/>
  <c r="C1408"/>
  <c r="C1471"/>
  <c r="C1467"/>
  <c r="C1463"/>
  <c r="C1459"/>
  <c r="C1424" l="1"/>
  <c r="C1440" l="1"/>
  <c r="M1199" l="1"/>
  <c r="N1199" s="1"/>
  <c r="M278"/>
  <c r="N278" s="1"/>
  <c r="C1456"/>
  <c r="M970" s="1"/>
  <c r="N970" s="1"/>
  <c r="M666" l="1"/>
  <c r="N666" s="1"/>
  <c r="M1392"/>
  <c r="N1392" s="1"/>
  <c r="M1021"/>
  <c r="N1021" s="1"/>
  <c r="M881"/>
  <c r="N881" s="1"/>
  <c r="M1454"/>
  <c r="N1454" s="1"/>
  <c r="M701"/>
  <c r="N701" s="1"/>
  <c r="M201"/>
  <c r="N201" s="1"/>
  <c r="M694"/>
  <c r="N694" s="1"/>
  <c r="M122"/>
  <c r="N122" s="1"/>
  <c r="M113"/>
  <c r="N113" s="1"/>
  <c r="M799"/>
  <c r="N799" s="1"/>
  <c r="M494"/>
  <c r="N494" s="1"/>
  <c r="M510"/>
  <c r="N510" s="1"/>
  <c r="M65"/>
  <c r="N65" s="1"/>
  <c r="M1211"/>
  <c r="N1211" s="1"/>
  <c r="M1190"/>
  <c r="N1190" s="1"/>
  <c r="M1165"/>
  <c r="N1165" s="1"/>
  <c r="M914"/>
  <c r="N914" s="1"/>
  <c r="M1327"/>
  <c r="N1327" s="1"/>
  <c r="M1420"/>
  <c r="N1420" s="1"/>
  <c r="M46"/>
  <c r="N46" s="1"/>
  <c r="M334"/>
  <c r="N334" s="1"/>
  <c r="M306"/>
  <c r="N306" s="1"/>
  <c r="M1093"/>
  <c r="N1093" s="1"/>
  <c r="M533"/>
  <c r="N533" s="1"/>
  <c r="M1352"/>
  <c r="N1352" s="1"/>
  <c r="M1106"/>
  <c r="N1106" s="1"/>
  <c r="M9"/>
  <c r="N9" s="1"/>
  <c r="M313"/>
  <c r="N313" s="1"/>
  <c r="M51"/>
  <c r="N51" s="1"/>
  <c r="M24"/>
  <c r="N24" s="1"/>
  <c r="M413"/>
  <c r="N413" s="1"/>
  <c r="M548"/>
  <c r="N548" s="1"/>
  <c r="M570"/>
  <c r="N570" s="1"/>
  <c r="M363"/>
  <c r="N363" s="1"/>
  <c r="M384"/>
  <c r="N384" s="1"/>
  <c r="M1463"/>
  <c r="N1463" s="1"/>
  <c r="M1091"/>
  <c r="N1091" s="1"/>
  <c r="M459"/>
  <c r="N459" s="1"/>
  <c r="M1336"/>
  <c r="N1336" s="1"/>
  <c r="M1367"/>
  <c r="N1367" s="1"/>
  <c r="M67"/>
  <c r="N67" s="1"/>
  <c r="M70"/>
  <c r="N70" s="1"/>
  <c r="M1386"/>
  <c r="N1386" s="1"/>
  <c r="M530"/>
  <c r="N530" s="1"/>
  <c r="M584"/>
  <c r="N584" s="1"/>
  <c r="M1151"/>
  <c r="N1151" s="1"/>
  <c r="M1139"/>
  <c r="N1139" s="1"/>
  <c r="M795"/>
  <c r="N795" s="1"/>
  <c r="M875"/>
  <c r="N875" s="1"/>
  <c r="M840"/>
  <c r="N840" s="1"/>
  <c r="M1371"/>
  <c r="N1371" s="1"/>
  <c r="M182"/>
  <c r="N182" s="1"/>
  <c r="M699"/>
  <c r="N699" s="1"/>
  <c r="M2"/>
  <c r="N2" s="1"/>
  <c r="M1409"/>
  <c r="N1409" s="1"/>
  <c r="M604"/>
  <c r="N604" s="1"/>
  <c r="M354"/>
  <c r="N354" s="1"/>
  <c r="M222"/>
  <c r="N222" s="1"/>
  <c r="M1129"/>
  <c r="N1129" s="1"/>
  <c r="M1304"/>
  <c r="N1304" s="1"/>
  <c r="M295"/>
  <c r="N295" s="1"/>
  <c r="M703"/>
  <c r="N703" s="1"/>
  <c r="M383"/>
  <c r="N383" s="1"/>
  <c r="M1321"/>
  <c r="N1321" s="1"/>
  <c r="M1377"/>
  <c r="N1377" s="1"/>
  <c r="M993"/>
  <c r="N993" s="1"/>
  <c r="M1134"/>
  <c r="N1134" s="1"/>
  <c r="M185"/>
  <c r="N185" s="1"/>
  <c r="M720"/>
  <c r="N720" s="1"/>
  <c r="M1374"/>
  <c r="N1374" s="1"/>
  <c r="M276"/>
  <c r="N276" s="1"/>
  <c r="M1221"/>
  <c r="N1221" s="1"/>
  <c r="M1428"/>
  <c r="N1428" s="1"/>
  <c r="M1275"/>
  <c r="N1275" s="1"/>
  <c r="M623"/>
  <c r="N623" s="1"/>
  <c r="M1306"/>
  <c r="N1306" s="1"/>
  <c r="M863"/>
  <c r="N863" s="1"/>
  <c r="M97"/>
  <c r="N97" s="1"/>
  <c r="M800"/>
  <c r="N800" s="1"/>
  <c r="M880"/>
  <c r="N880" s="1"/>
  <c r="M601"/>
  <c r="N601" s="1"/>
  <c r="M376"/>
  <c r="N376" s="1"/>
  <c r="M869"/>
  <c r="N869" s="1"/>
  <c r="M736"/>
  <c r="N736" s="1"/>
  <c r="M425"/>
  <c r="N425" s="1"/>
  <c r="M1302"/>
  <c r="N1302" s="1"/>
  <c r="M1041"/>
  <c r="N1041" s="1"/>
  <c r="M627"/>
  <c r="N627" s="1"/>
  <c r="M437"/>
  <c r="N437" s="1"/>
  <c r="M1322"/>
  <c r="N1322" s="1"/>
  <c r="M663"/>
  <c r="N663" s="1"/>
  <c r="M1110"/>
  <c r="N1110" s="1"/>
  <c r="M977"/>
  <c r="N977" s="1"/>
  <c r="M710"/>
  <c r="N710" s="1"/>
  <c r="M1273"/>
  <c r="N1273" s="1"/>
  <c r="M1072"/>
  <c r="N1072" s="1"/>
  <c r="M938"/>
  <c r="N938" s="1"/>
  <c r="M428"/>
  <c r="N428" s="1"/>
  <c r="M237"/>
  <c r="N237" s="1"/>
  <c r="M289"/>
  <c r="N289" s="1"/>
  <c r="M209"/>
  <c r="N209" s="1"/>
  <c r="M218"/>
  <c r="N218" s="1"/>
  <c r="M1339"/>
  <c r="N1339" s="1"/>
  <c r="M713"/>
  <c r="N713" s="1"/>
  <c r="M249"/>
  <c r="N249" s="1"/>
  <c r="M230"/>
  <c r="N230" s="1"/>
  <c r="M465"/>
  <c r="N465" s="1"/>
  <c r="M545"/>
  <c r="N545" s="1"/>
  <c r="M776"/>
  <c r="N776" s="1"/>
  <c r="M1341"/>
  <c r="N1341" s="1"/>
  <c r="M632"/>
  <c r="N632" s="1"/>
  <c r="M92"/>
  <c r="N92" s="1"/>
  <c r="M1159"/>
  <c r="N1159" s="1"/>
  <c r="M536"/>
  <c r="N536" s="1"/>
  <c r="M697"/>
  <c r="N697" s="1"/>
  <c r="M1087"/>
  <c r="N1087" s="1"/>
  <c r="M341"/>
  <c r="N341" s="1"/>
  <c r="M708"/>
  <c r="N708" s="1"/>
  <c r="M361"/>
  <c r="N361" s="1"/>
  <c r="M813"/>
  <c r="N813" s="1"/>
  <c r="M400"/>
  <c r="N400" s="1"/>
  <c r="M1244"/>
  <c r="N1244" s="1"/>
  <c r="M1137"/>
  <c r="N1137" s="1"/>
  <c r="M983"/>
  <c r="N983" s="1"/>
  <c r="M479"/>
  <c r="N479" s="1"/>
  <c r="M64"/>
  <c r="N64" s="1"/>
  <c r="M950"/>
  <c r="N950" s="1"/>
  <c r="M441"/>
  <c r="N441" s="1"/>
  <c r="M1216"/>
  <c r="N1216" s="1"/>
  <c r="M1178"/>
  <c r="N1178" s="1"/>
  <c r="M754"/>
  <c r="N754" s="1"/>
  <c r="M217"/>
  <c r="N217" s="1"/>
  <c r="M678"/>
  <c r="N678" s="1"/>
  <c r="M464"/>
  <c r="N464" s="1"/>
  <c r="M243"/>
  <c r="N243" s="1"/>
  <c r="M484"/>
  <c r="N484" s="1"/>
  <c r="M953"/>
  <c r="N953" s="1"/>
  <c r="M1009"/>
  <c r="N1009" s="1"/>
  <c r="M539"/>
  <c r="N539" s="1"/>
  <c r="M1451"/>
  <c r="N1451" s="1"/>
  <c r="M1136"/>
  <c r="N1136" s="1"/>
  <c r="M1128"/>
  <c r="N1128" s="1"/>
  <c r="M1469"/>
  <c r="N1469" s="1"/>
  <c r="M1163"/>
  <c r="N1163" s="1"/>
  <c r="M727"/>
  <c r="N727" s="1"/>
  <c r="M231"/>
  <c r="N231" s="1"/>
  <c r="M1251"/>
  <c r="N1251" s="1"/>
  <c r="M1307"/>
  <c r="N1307" s="1"/>
  <c r="M732"/>
  <c r="N732" s="1"/>
  <c r="M1343"/>
  <c r="N1343" s="1"/>
  <c r="M682"/>
  <c r="N682" s="1"/>
  <c r="M1276"/>
  <c r="N1276" s="1"/>
  <c r="M1141"/>
  <c r="N1141" s="1"/>
  <c r="M1231"/>
  <c r="N1231" s="1"/>
  <c r="M1471"/>
  <c r="N1471" s="1"/>
  <c r="M1144"/>
  <c r="N1144" s="1"/>
  <c r="M526"/>
  <c r="N526" s="1"/>
  <c r="M1019"/>
  <c r="N1019" s="1"/>
  <c r="M653"/>
  <c r="N653" s="1"/>
  <c r="M598"/>
  <c r="N598" s="1"/>
  <c r="M102"/>
  <c r="N102" s="1"/>
  <c r="M899"/>
  <c r="N899" s="1"/>
  <c r="M982"/>
  <c r="N982" s="1"/>
  <c r="M286"/>
  <c r="N286" s="1"/>
  <c r="M985"/>
  <c r="N985" s="1"/>
  <c r="M618"/>
  <c r="N618" s="1"/>
  <c r="M619"/>
  <c r="N619" s="1"/>
  <c r="M590"/>
  <c r="N590" s="1"/>
  <c r="M335"/>
  <c r="N335" s="1"/>
  <c r="M324"/>
  <c r="N324" s="1"/>
  <c r="M197"/>
  <c r="N197" s="1"/>
  <c r="M955"/>
  <c r="N955" s="1"/>
  <c r="M624"/>
  <c r="N624" s="1"/>
  <c r="M1103"/>
  <c r="N1103" s="1"/>
  <c r="M602"/>
  <c r="N602" s="1"/>
  <c r="M141"/>
  <c r="N141" s="1"/>
  <c r="M270"/>
  <c r="N270" s="1"/>
  <c r="M1069"/>
  <c r="N1069" s="1"/>
  <c r="M816"/>
  <c r="N816" s="1"/>
  <c r="M365"/>
  <c r="N365" s="1"/>
  <c r="M112"/>
  <c r="N112" s="1"/>
  <c r="M1423"/>
  <c r="N1423" s="1"/>
  <c r="M105"/>
  <c r="N105" s="1"/>
  <c r="M1076"/>
  <c r="N1076" s="1"/>
  <c r="M248"/>
  <c r="N248" s="1"/>
  <c r="M552"/>
  <c r="N552" s="1"/>
  <c r="M1333"/>
  <c r="N1333" s="1"/>
  <c r="M93"/>
  <c r="N93" s="1"/>
  <c r="M596"/>
  <c r="N596" s="1"/>
  <c r="M792"/>
  <c r="N792" s="1"/>
  <c r="M1357"/>
  <c r="N1357" s="1"/>
  <c r="M1351"/>
  <c r="N1351" s="1"/>
  <c r="M566"/>
  <c r="N566" s="1"/>
  <c r="M1204"/>
  <c r="N1204" s="1"/>
  <c r="M538"/>
  <c r="N538" s="1"/>
  <c r="M77"/>
  <c r="N77" s="1"/>
  <c r="M190"/>
  <c r="N190" s="1"/>
  <c r="M285"/>
  <c r="N285" s="1"/>
  <c r="M781"/>
  <c r="N781" s="1"/>
  <c r="M489"/>
  <c r="N489" s="1"/>
  <c r="M1080"/>
  <c r="N1080" s="1"/>
  <c r="M369"/>
  <c r="N369" s="1"/>
  <c r="M1434"/>
  <c r="N1434" s="1"/>
  <c r="M452"/>
  <c r="N452" s="1"/>
  <c r="M1442"/>
  <c r="N1442" s="1"/>
  <c r="M1147"/>
  <c r="N1147" s="1"/>
  <c r="M1209"/>
  <c r="N1209" s="1"/>
  <c r="M768"/>
  <c r="N768" s="1"/>
  <c r="M463"/>
  <c r="N463" s="1"/>
  <c r="M951"/>
  <c r="N951" s="1"/>
  <c r="M71"/>
  <c r="N71" s="1"/>
  <c r="M612"/>
  <c r="N612" s="1"/>
  <c r="M1354"/>
  <c r="N1354" s="1"/>
  <c r="M98"/>
  <c r="N98" s="1"/>
  <c r="M114"/>
  <c r="N114" s="1"/>
  <c r="M277"/>
  <c r="N277" s="1"/>
  <c r="M945"/>
  <c r="N945" s="1"/>
  <c r="M1156"/>
  <c r="N1156" s="1"/>
  <c r="M659"/>
  <c r="N659" s="1"/>
  <c r="M6"/>
  <c r="N6" s="1"/>
  <c r="M1299"/>
  <c r="N1299" s="1"/>
  <c r="M672"/>
  <c r="N672" s="1"/>
  <c r="M845"/>
  <c r="N845" s="1"/>
  <c r="M517"/>
  <c r="N517" s="1"/>
  <c r="M879"/>
  <c r="N879" s="1"/>
  <c r="M895"/>
  <c r="N895" s="1"/>
  <c r="M738"/>
  <c r="N738" s="1"/>
  <c r="M773"/>
  <c r="N773" s="1"/>
  <c r="M310"/>
  <c r="N310" s="1"/>
  <c r="M483"/>
  <c r="N483" s="1"/>
  <c r="M108"/>
  <c r="N108" s="1"/>
  <c r="M45"/>
  <c r="N45" s="1"/>
  <c r="M1004"/>
  <c r="N1004" s="1"/>
  <c r="M170"/>
  <c r="N170" s="1"/>
  <c r="M472"/>
  <c r="N472" s="1"/>
  <c r="M403"/>
  <c r="N403" s="1"/>
  <c r="M257"/>
  <c r="N257" s="1"/>
  <c r="M1078"/>
  <c r="N1078" s="1"/>
  <c r="M652"/>
  <c r="N652" s="1"/>
  <c r="M417"/>
  <c r="N417" s="1"/>
  <c r="M1254"/>
  <c r="N1254" s="1"/>
  <c r="M1300"/>
  <c r="N1300" s="1"/>
  <c r="M1433"/>
  <c r="N1433" s="1"/>
  <c r="M814"/>
  <c r="N814" s="1"/>
  <c r="M110"/>
  <c r="N110" s="1"/>
  <c r="M606"/>
  <c r="N606" s="1"/>
  <c r="M1235"/>
  <c r="N1235" s="1"/>
  <c r="M221"/>
  <c r="N221" s="1"/>
  <c r="M752"/>
  <c r="N752" s="1"/>
  <c r="M1096"/>
  <c r="N1096" s="1"/>
  <c r="M723"/>
  <c r="N723" s="1"/>
  <c r="M20"/>
  <c r="N20" s="1"/>
  <c r="M181"/>
  <c r="N181" s="1"/>
  <c r="M942"/>
  <c r="N942" s="1"/>
  <c r="M636"/>
  <c r="N636" s="1"/>
  <c r="M864"/>
  <c r="N864" s="1"/>
  <c r="M1124"/>
  <c r="N1124" s="1"/>
  <c r="M504"/>
  <c r="N504" s="1"/>
  <c r="M169"/>
  <c r="N169" s="1"/>
  <c r="M770"/>
  <c r="N770" s="1"/>
  <c r="M1046"/>
  <c r="N1046" s="1"/>
  <c r="M741"/>
  <c r="N741" s="1"/>
  <c r="M757"/>
  <c r="N757" s="1"/>
  <c r="M1447"/>
  <c r="N1447" s="1"/>
  <c r="M617"/>
  <c r="N617" s="1"/>
  <c r="M42"/>
  <c r="N42" s="1"/>
  <c r="M913"/>
  <c r="N913" s="1"/>
  <c r="M609"/>
  <c r="N609" s="1"/>
  <c r="M960"/>
  <c r="N960" s="1"/>
  <c r="M691"/>
  <c r="N691" s="1"/>
  <c r="M1070"/>
  <c r="N1070" s="1"/>
  <c r="M395"/>
  <c r="N395" s="1"/>
  <c r="M189"/>
  <c r="N189" s="1"/>
  <c r="M269"/>
  <c r="N269" s="1"/>
  <c r="M825"/>
  <c r="N825" s="1"/>
  <c r="M469"/>
  <c r="N469" s="1"/>
  <c r="M558"/>
  <c r="N558" s="1"/>
  <c r="M574"/>
  <c r="N574" s="1"/>
  <c r="M129"/>
  <c r="N129" s="1"/>
  <c r="M163"/>
  <c r="N163" s="1"/>
  <c r="M846"/>
  <c r="N846" s="1"/>
  <c r="M386"/>
  <c r="N386" s="1"/>
  <c r="M271"/>
  <c r="N271" s="1"/>
  <c r="M212"/>
  <c r="N212" s="1"/>
  <c r="M1184"/>
  <c r="N1184" s="1"/>
  <c r="M568"/>
  <c r="N568" s="1"/>
  <c r="M173"/>
  <c r="N173" s="1"/>
  <c r="M1049"/>
  <c r="N1049" s="1"/>
  <c r="M829"/>
  <c r="N829" s="1"/>
  <c r="M842"/>
  <c r="N842" s="1"/>
  <c r="M117"/>
  <c r="N117" s="1"/>
  <c r="M488"/>
  <c r="N488" s="1"/>
  <c r="M268"/>
  <c r="N268" s="1"/>
  <c r="M1353"/>
  <c r="N1353" s="1"/>
  <c r="M1284"/>
  <c r="N1284" s="1"/>
  <c r="M684"/>
  <c r="N684" s="1"/>
  <c r="M1363"/>
  <c r="N1363" s="1"/>
  <c r="M258"/>
  <c r="N258" s="1"/>
  <c r="M1248"/>
  <c r="N1248" s="1"/>
  <c r="M1160"/>
  <c r="N1160" s="1"/>
  <c r="M346"/>
  <c r="N346" s="1"/>
  <c r="M195"/>
  <c r="N195" s="1"/>
  <c r="M767"/>
  <c r="N767" s="1"/>
  <c r="M1462"/>
  <c r="N1462" s="1"/>
  <c r="M543"/>
  <c r="N543" s="1"/>
  <c r="M1189"/>
  <c r="N1189" s="1"/>
  <c r="M1332"/>
  <c r="N1332" s="1"/>
  <c r="M716"/>
  <c r="N716" s="1"/>
  <c r="M1466"/>
  <c r="N1466" s="1"/>
  <c r="M307"/>
  <c r="N307" s="1"/>
  <c r="M1123"/>
  <c r="N1123" s="1"/>
  <c r="M999"/>
  <c r="N999" s="1"/>
  <c r="M28"/>
  <c r="N28" s="1"/>
  <c r="M1121"/>
  <c r="N1121" s="1"/>
  <c r="M1399"/>
  <c r="N1399" s="1"/>
  <c r="M1272"/>
  <c r="N1272" s="1"/>
  <c r="M1113"/>
  <c r="N1113" s="1"/>
  <c r="M57"/>
  <c r="N57" s="1"/>
  <c r="M1182"/>
  <c r="N1182" s="1"/>
  <c r="M803"/>
  <c r="N803" s="1"/>
  <c r="M1089"/>
  <c r="N1089" s="1"/>
  <c r="M16"/>
  <c r="N16" s="1"/>
  <c r="M783"/>
  <c r="N783" s="1"/>
  <c r="M470"/>
  <c r="N470" s="1"/>
  <c r="M153"/>
  <c r="N153" s="1"/>
  <c r="M828"/>
  <c r="N828" s="1"/>
  <c r="M639"/>
  <c r="N639" s="1"/>
  <c r="M100"/>
  <c r="N100" s="1"/>
  <c r="M79"/>
  <c r="N79" s="1"/>
  <c r="M573"/>
  <c r="N573" s="1"/>
  <c r="M1436"/>
  <c r="N1436" s="1"/>
  <c r="M1289"/>
  <c r="N1289" s="1"/>
  <c r="M1422"/>
  <c r="N1422" s="1"/>
  <c r="M1370"/>
  <c r="N1370" s="1"/>
  <c r="M1443"/>
  <c r="N1443" s="1"/>
  <c r="M150"/>
  <c r="N150" s="1"/>
  <c r="M1260"/>
  <c r="N1260" s="1"/>
  <c r="M408"/>
  <c r="N408" s="1"/>
  <c r="M791"/>
  <c r="N791" s="1"/>
  <c r="M746"/>
  <c r="N746" s="1"/>
  <c r="M1242"/>
  <c r="N1242" s="1"/>
  <c r="M1255"/>
  <c r="N1255" s="1"/>
  <c r="M350"/>
  <c r="N350" s="1"/>
  <c r="M896"/>
  <c r="N896" s="1"/>
  <c r="M1038"/>
  <c r="N1038" s="1"/>
  <c r="M831"/>
  <c r="N831" s="1"/>
  <c r="M37"/>
  <c r="N37" s="1"/>
  <c r="M537"/>
  <c r="N537" s="1"/>
  <c r="M457"/>
  <c r="N457" s="1"/>
  <c r="M1031"/>
  <c r="N1031" s="1"/>
  <c r="M347"/>
  <c r="N347" s="1"/>
  <c r="M176"/>
  <c r="N176" s="1"/>
  <c r="M991"/>
  <c r="N991" s="1"/>
  <c r="M1050"/>
  <c r="N1050" s="1"/>
  <c r="M75"/>
  <c r="N75" s="1"/>
  <c r="M379"/>
  <c r="N379" s="1"/>
  <c r="M1253"/>
  <c r="N1253" s="1"/>
  <c r="M556"/>
  <c r="N556" s="1"/>
  <c r="M476"/>
  <c r="N476" s="1"/>
  <c r="M1396"/>
  <c r="N1396" s="1"/>
  <c r="M901"/>
  <c r="N901" s="1"/>
  <c r="M737"/>
  <c r="N737" s="1"/>
  <c r="M241"/>
  <c r="N241" s="1"/>
  <c r="M244"/>
  <c r="N244" s="1"/>
  <c r="M414"/>
  <c r="N414" s="1"/>
  <c r="M416"/>
  <c r="N416" s="1"/>
  <c r="M496"/>
  <c r="N496" s="1"/>
  <c r="M74"/>
  <c r="N74" s="1"/>
  <c r="M1100"/>
  <c r="N1100" s="1"/>
  <c r="M433"/>
  <c r="N433" s="1"/>
  <c r="M929"/>
  <c r="N929" s="1"/>
  <c r="M1435"/>
  <c r="N1435" s="1"/>
  <c r="M553"/>
  <c r="N553" s="1"/>
  <c r="M1468"/>
  <c r="N1468" s="1"/>
  <c r="M72"/>
  <c r="N72" s="1"/>
  <c r="M1365"/>
  <c r="N1365" s="1"/>
  <c r="M891"/>
  <c r="N891" s="1"/>
  <c r="M907"/>
  <c r="N907" s="1"/>
  <c r="M446"/>
  <c r="N446" s="1"/>
  <c r="M688"/>
  <c r="N688" s="1"/>
  <c r="M529"/>
  <c r="N529" s="1"/>
  <c r="M388"/>
  <c r="N388" s="1"/>
  <c r="M1277"/>
  <c r="N1277" s="1"/>
  <c r="M1022"/>
  <c r="N1022" s="1"/>
  <c r="M1104"/>
  <c r="N1104" s="1"/>
  <c r="M1241"/>
  <c r="N1241" s="1"/>
  <c r="M909"/>
  <c r="N909" s="1"/>
  <c r="M614"/>
  <c r="N614" s="1"/>
  <c r="M834"/>
  <c r="N834" s="1"/>
  <c r="M998"/>
  <c r="N998" s="1"/>
  <c r="M730"/>
  <c r="N730" s="1"/>
  <c r="M762"/>
  <c r="N762" s="1"/>
  <c r="M235"/>
  <c r="N235" s="1"/>
  <c r="M1372"/>
  <c r="N1372" s="1"/>
  <c r="M633"/>
  <c r="N633" s="1"/>
  <c r="M1227"/>
  <c r="N1227" s="1"/>
  <c r="M91"/>
  <c r="N91" s="1"/>
  <c r="M281"/>
  <c r="N281" s="1"/>
  <c r="M742"/>
  <c r="N742" s="1"/>
  <c r="M1338"/>
  <c r="N1338" s="1"/>
  <c r="M930"/>
  <c r="N930" s="1"/>
  <c r="M326"/>
  <c r="N326" s="1"/>
  <c r="M282"/>
  <c r="N282" s="1"/>
  <c r="M200"/>
  <c r="N200" s="1"/>
  <c r="M1083"/>
  <c r="N1083" s="1"/>
  <c r="M1313"/>
  <c r="N1313" s="1"/>
  <c r="M259"/>
  <c r="N259" s="1"/>
  <c r="M1142"/>
  <c r="N1142" s="1"/>
  <c r="M1380"/>
  <c r="N1380" s="1"/>
  <c r="M698"/>
  <c r="N698" s="1"/>
  <c r="M892"/>
  <c r="N892" s="1"/>
  <c r="M1415"/>
  <c r="N1415" s="1"/>
  <c r="M63"/>
  <c r="N63" s="1"/>
  <c r="M1250"/>
  <c r="N1250" s="1"/>
  <c r="M35"/>
  <c r="N35" s="1"/>
  <c r="M272"/>
  <c r="N272" s="1"/>
  <c r="M1233"/>
  <c r="N1233" s="1"/>
  <c r="M729"/>
  <c r="N729" s="1"/>
  <c r="M656"/>
  <c r="N656" s="1"/>
  <c r="M640"/>
  <c r="N640" s="1"/>
  <c r="M1219"/>
  <c r="N1219" s="1"/>
  <c r="M123"/>
  <c r="N123" s="1"/>
  <c r="M1328"/>
  <c r="N1328" s="1"/>
  <c r="M1024"/>
  <c r="N1024" s="1"/>
  <c r="M155"/>
  <c r="N155" s="1"/>
  <c r="M1267"/>
  <c r="N1267" s="1"/>
  <c r="M1230"/>
  <c r="N1230" s="1"/>
  <c r="M908"/>
  <c r="N908" s="1"/>
  <c r="M343"/>
  <c r="N343" s="1"/>
  <c r="M852"/>
  <c r="N852" s="1"/>
  <c r="M1240"/>
  <c r="N1240" s="1"/>
  <c r="M706"/>
  <c r="N706" s="1"/>
  <c r="M964"/>
  <c r="N964" s="1"/>
  <c r="M389"/>
  <c r="N389" s="1"/>
  <c r="M1140"/>
  <c r="N1140" s="1"/>
  <c r="M763"/>
  <c r="N763" s="1"/>
  <c r="M56"/>
  <c r="N56" s="1"/>
  <c r="M549"/>
  <c r="N549" s="1"/>
  <c r="M531"/>
  <c r="N531" s="1"/>
  <c r="M516"/>
  <c r="N516" s="1"/>
  <c r="M482"/>
  <c r="N482" s="1"/>
  <c r="M1061"/>
  <c r="N1061" s="1"/>
  <c r="M418"/>
  <c r="N418" s="1"/>
  <c r="M600"/>
  <c r="N600" s="1"/>
  <c r="M1187"/>
  <c r="N1187" s="1"/>
  <c r="M351"/>
  <c r="N351" s="1"/>
  <c r="M1295"/>
  <c r="N1295" s="1"/>
  <c r="M841"/>
  <c r="N841" s="1"/>
  <c r="M421"/>
  <c r="N421" s="1"/>
  <c r="M337"/>
  <c r="N337" s="1"/>
  <c r="M961"/>
  <c r="N961" s="1"/>
  <c r="M581"/>
  <c r="N581" s="1"/>
  <c r="M808"/>
  <c r="N808" s="1"/>
  <c r="M1274"/>
  <c r="N1274" s="1"/>
  <c r="M460"/>
  <c r="N460" s="1"/>
  <c r="M157"/>
  <c r="N157" s="1"/>
  <c r="M943"/>
  <c r="N943" s="1"/>
  <c r="M1350"/>
  <c r="N1350" s="1"/>
  <c r="M101"/>
  <c r="N101" s="1"/>
  <c r="M405"/>
  <c r="N405" s="1"/>
  <c r="M866"/>
  <c r="N866" s="1"/>
  <c r="M1264"/>
  <c r="N1264" s="1"/>
  <c r="M1389"/>
  <c r="N1389" s="1"/>
  <c r="M690"/>
  <c r="N690" s="1"/>
  <c r="M304"/>
  <c r="N304" s="1"/>
  <c r="M565"/>
  <c r="N565" s="1"/>
  <c r="M830"/>
  <c r="N830" s="1"/>
  <c r="M1448"/>
  <c r="N1448" s="1"/>
  <c r="M954"/>
  <c r="N954" s="1"/>
  <c r="M314"/>
  <c r="N314" s="1"/>
  <c r="M1185"/>
  <c r="N1185" s="1"/>
  <c r="M872"/>
  <c r="N872" s="1"/>
  <c r="M138"/>
  <c r="N138" s="1"/>
  <c r="M615"/>
  <c r="N615" s="1"/>
  <c r="M128"/>
  <c r="N128" s="1"/>
  <c r="M1421"/>
  <c r="N1421" s="1"/>
  <c r="M7"/>
  <c r="N7" s="1"/>
  <c r="M36"/>
  <c r="N36" s="1"/>
  <c r="M967"/>
  <c r="N967" s="1"/>
  <c r="M1280"/>
  <c r="N1280" s="1"/>
  <c r="M551"/>
  <c r="N551" s="1"/>
  <c r="M1411"/>
  <c r="N1411" s="1"/>
  <c r="M1429"/>
  <c r="N1429" s="1"/>
  <c r="M1342"/>
  <c r="N1342" s="1"/>
  <c r="M862"/>
  <c r="N862" s="1"/>
  <c r="M608"/>
  <c r="N608" s="1"/>
  <c r="M462"/>
  <c r="N462" s="1"/>
  <c r="M542"/>
  <c r="N542" s="1"/>
  <c r="M165"/>
  <c r="N165" s="1"/>
  <c r="M1183"/>
  <c r="N1183" s="1"/>
  <c r="M1379"/>
  <c r="N1379" s="1"/>
  <c r="M1011"/>
  <c r="N1011" s="1"/>
  <c r="M130"/>
  <c r="N130" s="1"/>
  <c r="M89"/>
  <c r="N89" s="1"/>
  <c r="M815"/>
  <c r="N815" s="1"/>
  <c r="M745"/>
  <c r="N745" s="1"/>
  <c r="M772"/>
  <c r="N772" s="1"/>
  <c r="M1388"/>
  <c r="N1388" s="1"/>
  <c r="M139"/>
  <c r="N139" s="1"/>
  <c r="M523"/>
  <c r="N523" s="1"/>
  <c r="M443"/>
  <c r="N443" s="1"/>
  <c r="M109"/>
  <c r="N109" s="1"/>
  <c r="M1378"/>
  <c r="N1378" s="1"/>
  <c r="M1291"/>
  <c r="N1291" s="1"/>
  <c r="M30"/>
  <c r="N30" s="1"/>
  <c r="M1228"/>
  <c r="N1228" s="1"/>
  <c r="M540"/>
  <c r="N540" s="1"/>
  <c r="M944"/>
  <c r="N944" s="1"/>
  <c r="M1439"/>
  <c r="N1439" s="1"/>
  <c r="M1311"/>
  <c r="N1311" s="1"/>
  <c r="M485"/>
  <c r="N485" s="1"/>
  <c r="M96"/>
  <c r="N96" s="1"/>
  <c r="M981"/>
  <c r="N981" s="1"/>
  <c r="M751"/>
  <c r="N751" s="1"/>
  <c r="M168"/>
  <c r="N168" s="1"/>
  <c r="M1360"/>
  <c r="N1360" s="1"/>
  <c r="M513"/>
  <c r="N513" s="1"/>
  <c r="M399"/>
  <c r="N399" s="1"/>
  <c r="M634"/>
  <c r="N634" s="1"/>
  <c r="M427"/>
  <c r="N427" s="1"/>
  <c r="M380"/>
  <c r="N380" s="1"/>
  <c r="M850"/>
  <c r="N850" s="1"/>
  <c r="M246"/>
  <c r="N246" s="1"/>
  <c r="M1345"/>
  <c r="N1345" s="1"/>
  <c r="M436"/>
  <c r="N436" s="1"/>
  <c r="M1456"/>
  <c r="N1456" s="1"/>
  <c r="M903"/>
  <c r="N903" s="1"/>
  <c r="M1252"/>
  <c r="N1252" s="1"/>
  <c r="M824"/>
  <c r="N824" s="1"/>
  <c r="M1154"/>
  <c r="N1154" s="1"/>
  <c r="M332"/>
  <c r="N332" s="1"/>
  <c r="M744"/>
  <c r="N744" s="1"/>
  <c r="M1470"/>
  <c r="N1470" s="1"/>
  <c r="M1143"/>
  <c r="N1143" s="1"/>
  <c r="M1292"/>
  <c r="N1292" s="1"/>
  <c r="M225"/>
  <c r="N225" s="1"/>
  <c r="M1116"/>
  <c r="N1116" s="1"/>
  <c r="M22"/>
  <c r="N22" s="1"/>
  <c r="M18"/>
  <c r="N18" s="1"/>
  <c r="M330"/>
  <c r="N330" s="1"/>
  <c r="M835"/>
  <c r="N835" s="1"/>
  <c r="M858"/>
  <c r="N858" s="1"/>
  <c r="M1329"/>
  <c r="N1329" s="1"/>
  <c r="M1017"/>
  <c r="N1017" s="1"/>
  <c r="M397"/>
  <c r="N397" s="1"/>
  <c r="M1239"/>
  <c r="N1239" s="1"/>
  <c r="M629"/>
  <c r="N629" s="1"/>
  <c r="M1157"/>
  <c r="N1157" s="1"/>
  <c r="M1326"/>
  <c r="N1326" s="1"/>
  <c r="M610"/>
  <c r="N610" s="1"/>
  <c r="M409"/>
  <c r="N409" s="1"/>
  <c r="M161"/>
  <c r="N161" s="1"/>
  <c r="M562"/>
  <c r="N562" s="1"/>
  <c r="M965"/>
  <c r="N965" s="1"/>
  <c r="M997"/>
  <c r="N997" s="1"/>
  <c r="M187"/>
  <c r="N187" s="1"/>
  <c r="M839"/>
  <c r="N839" s="1"/>
  <c r="M254"/>
  <c r="N254" s="1"/>
  <c r="M731"/>
  <c r="N731" s="1"/>
  <c r="M1066"/>
  <c r="N1066" s="1"/>
  <c r="M238"/>
  <c r="N238" s="1"/>
  <c r="M1320"/>
  <c r="N1320" s="1"/>
  <c r="M331"/>
  <c r="N331" s="1"/>
  <c r="M838"/>
  <c r="N838" s="1"/>
  <c r="M315"/>
  <c r="N315" s="1"/>
  <c r="M546"/>
  <c r="N546" s="1"/>
  <c r="M1404"/>
  <c r="N1404" s="1"/>
  <c r="M683"/>
  <c r="N683" s="1"/>
  <c r="M375"/>
  <c r="N375" s="1"/>
  <c r="M1283"/>
  <c r="N1283" s="1"/>
  <c r="M654"/>
  <c r="N654" s="1"/>
  <c r="M359"/>
  <c r="N359" s="1"/>
  <c r="M1236"/>
  <c r="N1236" s="1"/>
  <c r="M620"/>
  <c r="N620" s="1"/>
  <c r="M780"/>
  <c r="N780" s="1"/>
  <c r="M576"/>
  <c r="N576" s="1"/>
  <c r="M820"/>
  <c r="N820" s="1"/>
  <c r="M503"/>
  <c r="N503" s="1"/>
  <c r="M1309"/>
  <c r="N1309" s="1"/>
  <c r="M572"/>
  <c r="N572" s="1"/>
  <c r="M316"/>
  <c r="N316" s="1"/>
  <c r="M877"/>
  <c r="N877" s="1"/>
  <c r="M82"/>
  <c r="N82" s="1"/>
  <c r="M264"/>
  <c r="N264" s="1"/>
  <c r="M1114"/>
  <c r="N1114" s="1"/>
  <c r="M1232"/>
  <c r="N1232" s="1"/>
  <c r="M239"/>
  <c r="N239" s="1"/>
  <c r="M890"/>
  <c r="N890" s="1"/>
  <c r="M486"/>
  <c r="N486" s="1"/>
  <c r="M1268"/>
  <c r="N1268" s="1"/>
  <c r="M426"/>
  <c r="N426" s="1"/>
  <c r="M25"/>
  <c r="N25" s="1"/>
  <c r="M1347"/>
  <c r="N1347" s="1"/>
  <c r="M288"/>
  <c r="N288" s="1"/>
  <c r="M1181"/>
  <c r="N1181" s="1"/>
  <c r="M889"/>
  <c r="N889" s="1"/>
  <c r="M1001"/>
  <c r="N1001" s="1"/>
  <c r="M111"/>
  <c r="N111" s="1"/>
  <c r="M867"/>
  <c r="N867" s="1"/>
  <c r="M78"/>
  <c r="N78" s="1"/>
  <c r="M333"/>
  <c r="N333" s="1"/>
  <c r="M822"/>
  <c r="N822" s="1"/>
  <c r="M861"/>
  <c r="N861" s="1"/>
  <c r="M368"/>
  <c r="N368" s="1"/>
  <c r="M1135"/>
  <c r="N1135" s="1"/>
  <c r="M1056"/>
  <c r="N1056" s="1"/>
  <c r="M753"/>
  <c r="N753" s="1"/>
  <c r="M787"/>
  <c r="N787" s="1"/>
  <c r="M260"/>
  <c r="N260" s="1"/>
  <c r="M941"/>
  <c r="N941" s="1"/>
  <c r="M755"/>
  <c r="N755" s="1"/>
  <c r="M1337"/>
  <c r="N1337" s="1"/>
  <c r="M352"/>
  <c r="N352" s="1"/>
  <c r="M1054"/>
  <c r="N1054" s="1"/>
  <c r="M989"/>
  <c r="N989" s="1"/>
  <c r="M1222"/>
  <c r="N1222" s="1"/>
  <c r="M124"/>
  <c r="N124" s="1"/>
  <c r="M473"/>
  <c r="N473" s="1"/>
  <c r="M696"/>
  <c r="N696" s="1"/>
  <c r="M393"/>
  <c r="N393" s="1"/>
  <c r="M116"/>
  <c r="N116" s="1"/>
  <c r="M328"/>
  <c r="N328" s="1"/>
  <c r="M1000"/>
  <c r="N1000" s="1"/>
  <c r="M587"/>
  <c r="N587" s="1"/>
  <c r="M1410"/>
  <c r="N1410" s="1"/>
  <c r="M718"/>
  <c r="N718" s="1"/>
  <c r="M925"/>
  <c r="N925" s="1"/>
  <c r="M180"/>
  <c r="N180" s="1"/>
  <c r="M321"/>
  <c r="N321" s="1"/>
  <c r="M81"/>
  <c r="N81" s="1"/>
  <c r="M329"/>
  <c r="N329" s="1"/>
  <c r="M149"/>
  <c r="N149" s="1"/>
  <c r="M756"/>
  <c r="N756" s="1"/>
  <c r="M1197"/>
  <c r="N1197" s="1"/>
  <c r="M1450"/>
  <c r="N1450" s="1"/>
  <c r="M785"/>
  <c r="N785" s="1"/>
  <c r="M43"/>
  <c r="N43" s="1"/>
  <c r="M107"/>
  <c r="N107" s="1"/>
  <c r="M804"/>
  <c r="N804" s="1"/>
  <c r="M1039"/>
  <c r="N1039" s="1"/>
  <c r="M27"/>
  <c r="N27" s="1"/>
  <c r="M788"/>
  <c r="N788" s="1"/>
  <c r="M1207"/>
  <c r="N1207" s="1"/>
  <c r="M1064"/>
  <c r="N1064" s="1"/>
  <c r="M31"/>
  <c r="N31" s="1"/>
  <c r="M1002"/>
  <c r="N1002" s="1"/>
  <c r="M340"/>
  <c r="N340" s="1"/>
  <c r="M1120"/>
  <c r="N1120" s="1"/>
  <c r="M836"/>
  <c r="N836" s="1"/>
  <c r="M528"/>
  <c r="N528" s="1"/>
  <c r="M435"/>
  <c r="N435" s="1"/>
  <c r="M1194"/>
  <c r="N1194" s="1"/>
  <c r="M1045"/>
  <c r="N1045" s="1"/>
  <c r="M557"/>
  <c r="N557" s="1"/>
  <c r="M658"/>
  <c r="N658" s="1"/>
  <c r="M364"/>
  <c r="N364" s="1"/>
  <c r="M515"/>
  <c r="N515" s="1"/>
  <c r="M280"/>
  <c r="N280" s="1"/>
  <c r="M172"/>
  <c r="N172" s="1"/>
  <c r="M1063"/>
  <c r="N1063" s="1"/>
  <c r="M798"/>
  <c r="N798" s="1"/>
  <c r="M919"/>
  <c r="N919" s="1"/>
  <c r="M203"/>
  <c r="N203" s="1"/>
  <c r="M915"/>
  <c r="N915" s="1"/>
  <c r="M1162"/>
  <c r="N1162" s="1"/>
  <c r="M607"/>
  <c r="N607" s="1"/>
  <c r="M1269"/>
  <c r="N1269" s="1"/>
  <c r="M655"/>
  <c r="N655" s="1"/>
  <c r="M1074"/>
  <c r="N1074" s="1"/>
  <c r="M505"/>
  <c r="N505" s="1"/>
  <c r="M709"/>
  <c r="N709" s="1"/>
  <c r="M988"/>
  <c r="N988" s="1"/>
  <c r="M1040"/>
  <c r="N1040" s="1"/>
  <c r="M245"/>
  <c r="N245" s="1"/>
  <c r="M979"/>
  <c r="N979" s="1"/>
  <c r="M571"/>
  <c r="N571" s="1"/>
  <c r="M1171"/>
  <c r="N1171" s="1"/>
  <c r="M638"/>
  <c r="N638" s="1"/>
  <c r="M886"/>
  <c r="N886" s="1"/>
  <c r="M680"/>
  <c r="N680" s="1"/>
  <c r="M622"/>
  <c r="N622" s="1"/>
  <c r="M870"/>
  <c r="N870" s="1"/>
  <c r="M626"/>
  <c r="N626" s="1"/>
  <c r="M140"/>
  <c r="N140" s="1"/>
  <c r="M1068"/>
  <c r="N1068" s="1"/>
  <c r="M10"/>
  <c r="N10" s="1"/>
  <c r="M921"/>
  <c r="N921" s="1"/>
  <c r="M1403"/>
  <c r="N1403" s="1"/>
  <c r="M931"/>
  <c r="N931" s="1"/>
  <c r="M1358"/>
  <c r="N1358" s="1"/>
  <c r="M432"/>
  <c r="N432" s="1"/>
  <c r="M1382"/>
  <c r="N1382" s="1"/>
  <c r="M94"/>
  <c r="N94" s="1"/>
  <c r="M759"/>
  <c r="N759" s="1"/>
  <c r="M1316"/>
  <c r="N1316" s="1"/>
  <c r="M14"/>
  <c r="N14" s="1"/>
  <c r="M743"/>
  <c r="N743" s="1"/>
  <c r="M1262"/>
  <c r="N1262" s="1"/>
  <c r="M226"/>
  <c r="N226" s="1"/>
  <c r="M1263"/>
  <c r="N1263" s="1"/>
  <c r="M1175"/>
  <c r="N1175" s="1"/>
  <c r="M721"/>
  <c r="N721" s="1"/>
  <c r="M1029"/>
  <c r="N1029" s="1"/>
  <c r="M996"/>
  <c r="N996" s="1"/>
  <c r="M204"/>
  <c r="N204" s="1"/>
  <c r="M1446"/>
  <c r="N1446" s="1"/>
  <c r="M779"/>
  <c r="N779" s="1"/>
  <c r="M995"/>
  <c r="N995" s="1"/>
  <c r="M1376"/>
  <c r="N1376" s="1"/>
  <c r="M905"/>
  <c r="N905" s="1"/>
  <c r="M807"/>
  <c r="N807" s="1"/>
  <c r="M495"/>
  <c r="N495" s="1"/>
  <c r="M689"/>
  <c r="N689" s="1"/>
  <c r="M1356"/>
  <c r="N1356" s="1"/>
  <c r="M1179"/>
  <c r="N1179" s="1"/>
  <c r="M1193"/>
  <c r="N1193" s="1"/>
  <c r="M1037"/>
  <c r="N1037" s="1"/>
  <c r="M1355"/>
  <c r="N1355" s="1"/>
  <c r="M794"/>
  <c r="N794" s="1"/>
  <c r="M158"/>
  <c r="N158" s="1"/>
  <c r="M686"/>
  <c r="N686" s="1"/>
  <c r="M1213"/>
  <c r="N1213" s="1"/>
  <c r="M1102"/>
  <c r="N1102" s="1"/>
  <c r="M420"/>
  <c r="N420" s="1"/>
  <c r="M227"/>
  <c r="N227" s="1"/>
  <c r="M911"/>
  <c r="N911" s="1"/>
  <c r="M250"/>
  <c r="N250" s="1"/>
  <c r="M819"/>
  <c r="N819" s="1"/>
  <c r="M191"/>
  <c r="N191" s="1"/>
  <c r="M1249"/>
  <c r="N1249" s="1"/>
  <c r="M342"/>
  <c r="N342" s="1"/>
  <c r="M1097"/>
  <c r="N1097" s="1"/>
  <c r="M356"/>
  <c r="N356" s="1"/>
  <c r="M1077"/>
  <c r="N1077" s="1"/>
  <c r="M591"/>
  <c r="N591" s="1"/>
  <c r="M812"/>
  <c r="N812" s="1"/>
  <c r="M524"/>
  <c r="N524" s="1"/>
  <c r="M127"/>
  <c r="N127" s="1"/>
  <c r="M735"/>
  <c r="N735" s="1"/>
  <c r="M1158"/>
  <c r="N1158" s="1"/>
  <c r="M559"/>
  <c r="N559" s="1"/>
  <c r="M702"/>
  <c r="N702" s="1"/>
  <c r="M512"/>
  <c r="N512" s="1"/>
  <c r="M775"/>
  <c r="N775" s="1"/>
  <c r="M902"/>
  <c r="N902" s="1"/>
  <c r="M410"/>
  <c r="N410" s="1"/>
  <c r="M1146"/>
  <c r="N1146" s="1"/>
  <c r="M1225"/>
  <c r="N1225" s="1"/>
  <c r="M236"/>
  <c r="N236" s="1"/>
  <c r="M693"/>
  <c r="N693" s="1"/>
  <c r="M1180"/>
  <c r="N1180" s="1"/>
  <c r="M764"/>
  <c r="N764" s="1"/>
  <c r="M13"/>
  <c r="N13" s="1"/>
  <c r="M502"/>
  <c r="N502" s="1"/>
  <c r="M541"/>
  <c r="N541" s="1"/>
  <c r="M48"/>
  <c r="N48" s="1"/>
  <c r="M387"/>
  <c r="N387" s="1"/>
  <c r="M451"/>
  <c r="N451" s="1"/>
  <c r="M1226"/>
  <c r="N1226" s="1"/>
  <c r="M251"/>
  <c r="N251" s="1"/>
  <c r="M186"/>
  <c r="N186" s="1"/>
  <c r="M318"/>
  <c r="N318" s="1"/>
  <c r="M1308"/>
  <c r="N1308" s="1"/>
  <c r="M69"/>
  <c r="N69" s="1"/>
  <c r="M302"/>
  <c r="N302" s="1"/>
  <c r="M1279"/>
  <c r="N1279" s="1"/>
  <c r="M1444"/>
  <c r="N1444" s="1"/>
  <c r="M211"/>
  <c r="N211" s="1"/>
  <c r="M293"/>
  <c r="N293" s="1"/>
  <c r="M1145"/>
  <c r="N1145" s="1"/>
  <c r="M975"/>
  <c r="N975" s="1"/>
  <c r="M178"/>
  <c r="N178" s="1"/>
  <c r="M1126"/>
  <c r="N1126" s="1"/>
  <c r="M855"/>
  <c r="N855" s="1"/>
  <c r="M728"/>
  <c r="N728" s="1"/>
  <c r="M664"/>
  <c r="N664" s="1"/>
  <c r="M957"/>
  <c r="N957" s="1"/>
  <c r="M255"/>
  <c r="N255" s="1"/>
  <c r="M1161"/>
  <c r="N1161" s="1"/>
  <c r="M1265"/>
  <c r="N1265" s="1"/>
  <c r="M725"/>
  <c r="N725" s="1"/>
  <c r="M145"/>
  <c r="N145" s="1"/>
  <c r="M1117"/>
  <c r="N1117" s="1"/>
  <c r="M760"/>
  <c r="N760" s="1"/>
  <c r="M1152"/>
  <c r="N1152" s="1"/>
  <c r="M499"/>
  <c r="N499" s="1"/>
  <c r="M603"/>
  <c r="N603" s="1"/>
  <c r="M986"/>
  <c r="N986" s="1"/>
  <c r="M1060"/>
  <c r="N1060" s="1"/>
  <c r="M1325"/>
  <c r="N1325" s="1"/>
  <c r="M801"/>
  <c r="N801" s="1"/>
  <c r="M184"/>
  <c r="N184" s="1"/>
  <c r="M724"/>
  <c r="N724" s="1"/>
  <c r="M1282"/>
  <c r="N1282" s="1"/>
  <c r="M104"/>
  <c r="N104" s="1"/>
  <c r="M215"/>
  <c r="N215" s="1"/>
  <c r="M936"/>
  <c r="N936" s="1"/>
  <c r="M1016"/>
  <c r="N1016" s="1"/>
  <c r="M865"/>
  <c r="N865" s="1"/>
  <c r="M1057"/>
  <c r="N1057" s="1"/>
  <c r="M279"/>
  <c r="N279" s="1"/>
  <c r="M1170"/>
  <c r="N1170" s="1"/>
  <c r="M344"/>
  <c r="N344" s="1"/>
  <c r="M188"/>
  <c r="N188" s="1"/>
  <c r="M874"/>
  <c r="N874" s="1"/>
  <c r="M1335"/>
  <c r="N1335" s="1"/>
  <c r="M1210"/>
  <c r="N1210" s="1"/>
  <c r="M85"/>
  <c r="N85" s="1"/>
  <c r="M1286"/>
  <c r="N1286" s="1"/>
  <c r="M1108"/>
  <c r="N1108" s="1"/>
  <c r="M120"/>
  <c r="N120" s="1"/>
  <c r="M1402"/>
  <c r="N1402" s="1"/>
  <c r="M769"/>
  <c r="N769" s="1"/>
  <c r="M1176"/>
  <c r="N1176" s="1"/>
  <c r="M578"/>
  <c r="N578" s="1"/>
  <c r="M44"/>
  <c r="N44" s="1"/>
  <c r="M976"/>
  <c r="N976" s="1"/>
  <c r="M1310"/>
  <c r="N1310" s="1"/>
  <c r="M1086"/>
  <c r="N1086" s="1"/>
  <c r="M1214"/>
  <c r="N1214" s="1"/>
  <c r="M1195"/>
  <c r="N1195" s="1"/>
  <c r="M162"/>
  <c r="N162" s="1"/>
  <c r="M597"/>
  <c r="N597" s="1"/>
  <c r="M733"/>
  <c r="N733" s="1"/>
  <c r="M1424"/>
  <c r="N1424" s="1"/>
  <c r="M283"/>
  <c r="N283" s="1"/>
  <c r="M291"/>
  <c r="N291" s="1"/>
  <c r="M265"/>
  <c r="N265" s="1"/>
  <c r="M474"/>
  <c r="N474" s="1"/>
  <c r="M1013"/>
  <c r="N1013" s="1"/>
  <c r="M305"/>
  <c r="N305" s="1"/>
  <c r="M1085"/>
  <c r="N1085" s="1"/>
  <c r="M671"/>
  <c r="N671" s="1"/>
  <c r="M1105"/>
  <c r="N1105" s="1"/>
  <c r="M971"/>
  <c r="N971" s="1"/>
  <c r="M1025"/>
  <c r="N1025" s="1"/>
  <c r="M569"/>
  <c r="N569" s="1"/>
  <c r="M40"/>
  <c r="N40" s="1"/>
  <c r="M1095"/>
  <c r="N1095" s="1"/>
  <c r="M1167"/>
  <c r="N1167" s="1"/>
  <c r="M309"/>
  <c r="N309" s="1"/>
  <c r="M1164"/>
  <c r="N1164" s="1"/>
  <c r="M645"/>
  <c r="N645" s="1"/>
  <c r="M642"/>
  <c r="N642" s="1"/>
  <c r="M771"/>
  <c r="N771" s="1"/>
  <c r="M62"/>
  <c r="N62" s="1"/>
  <c r="M1111"/>
  <c r="N1111" s="1"/>
  <c r="M734"/>
  <c r="N734" s="1"/>
  <c r="M156"/>
  <c r="N156" s="1"/>
  <c r="M860"/>
  <c r="N860" s="1"/>
  <c r="M900"/>
  <c r="N900" s="1"/>
  <c r="M135"/>
  <c r="N135" s="1"/>
  <c r="M1324"/>
  <c r="N1324" s="1"/>
  <c r="M229"/>
  <c r="N229" s="1"/>
  <c r="M1067"/>
  <c r="N1067" s="1"/>
  <c r="M1047"/>
  <c r="N1047" s="1"/>
  <c r="M242"/>
  <c r="N242" s="1"/>
  <c r="M493"/>
  <c r="N493" s="1"/>
  <c r="M1395"/>
  <c r="N1395" s="1"/>
  <c r="M722"/>
  <c r="N722" s="1"/>
  <c r="M487"/>
  <c r="N487" s="1"/>
  <c r="M1196"/>
  <c r="N1196" s="1"/>
  <c r="M987"/>
  <c r="N987" s="1"/>
  <c r="M747"/>
  <c r="N747" s="1"/>
  <c r="M439"/>
  <c r="N439" s="1"/>
  <c r="M1359"/>
  <c r="N1359" s="1"/>
  <c r="M667"/>
  <c r="N667" s="1"/>
  <c r="M423"/>
  <c r="N423" s="1"/>
  <c r="M1107"/>
  <c r="N1107" s="1"/>
  <c r="M1412"/>
  <c r="N1412" s="1"/>
  <c r="M906"/>
  <c r="N906" s="1"/>
  <c r="M438"/>
  <c r="N438" s="1"/>
  <c r="M477"/>
  <c r="N477" s="1"/>
  <c r="M1432"/>
  <c r="N1432" s="1"/>
  <c r="M1293"/>
  <c r="N1293" s="1"/>
  <c r="M1297"/>
  <c r="N1297" s="1"/>
  <c r="M1051"/>
  <c r="N1051" s="1"/>
  <c r="M527"/>
  <c r="N527" s="1"/>
  <c r="M1245"/>
  <c r="N1245" s="1"/>
  <c r="M404"/>
  <c r="N404" s="1"/>
  <c r="M147"/>
  <c r="N147" s="1"/>
  <c r="M1122"/>
  <c r="N1122" s="1"/>
  <c r="M904"/>
  <c r="N904" s="1"/>
  <c r="M592"/>
  <c r="N592" s="1"/>
  <c r="M371"/>
  <c r="N371" s="1"/>
  <c r="M196"/>
  <c r="N196" s="1"/>
  <c r="M1243"/>
  <c r="N1243" s="1"/>
  <c r="M396"/>
  <c r="N396" s="1"/>
  <c r="M948"/>
  <c r="N948" s="1"/>
  <c r="M220"/>
  <c r="N220" s="1"/>
  <c r="M677"/>
  <c r="N677" s="1"/>
  <c r="M740"/>
  <c r="N740" s="1"/>
  <c r="M1118"/>
  <c r="N1118" s="1"/>
  <c r="M963"/>
  <c r="N963" s="1"/>
  <c r="M893"/>
  <c r="N893" s="1"/>
  <c r="M422"/>
  <c r="N422" s="1"/>
  <c r="M511"/>
  <c r="N511" s="1"/>
  <c r="M823"/>
  <c r="N823" s="1"/>
  <c r="M918"/>
  <c r="N918" s="1"/>
  <c r="M959"/>
  <c r="N959" s="1"/>
  <c r="M385"/>
  <c r="N385" s="1"/>
  <c r="M705"/>
  <c r="N705" s="1"/>
  <c r="M811"/>
  <c r="N811" s="1"/>
  <c r="M916"/>
  <c r="N916" s="1"/>
  <c r="M789"/>
  <c r="N789" s="1"/>
  <c r="M1208"/>
  <c r="N1208" s="1"/>
  <c r="M266"/>
  <c r="N266" s="1"/>
  <c r="M267"/>
  <c r="N267" s="1"/>
  <c r="M1059"/>
  <c r="N1059" s="1"/>
  <c r="M613"/>
  <c r="N613" s="1"/>
  <c r="M1052"/>
  <c r="N1052" s="1"/>
  <c r="M317"/>
  <c r="N317" s="1"/>
  <c r="M262"/>
  <c r="N262" s="1"/>
  <c r="M1261"/>
  <c r="N1261" s="1"/>
  <c r="M175"/>
  <c r="N175" s="1"/>
  <c r="M1418"/>
  <c r="N1418" s="1"/>
  <c r="M1098"/>
  <c r="N1098" s="1"/>
  <c r="M648"/>
  <c r="N648" s="1"/>
  <c r="M712"/>
  <c r="N712" s="1"/>
  <c r="M826"/>
  <c r="N826" s="1"/>
  <c r="M651"/>
  <c r="N651" s="1"/>
  <c r="M1153"/>
  <c r="N1153" s="1"/>
  <c r="M1173"/>
  <c r="N1173" s="1"/>
  <c r="M635"/>
  <c r="N635" s="1"/>
  <c r="M810"/>
  <c r="N810" s="1"/>
  <c r="M1191"/>
  <c r="N1191" s="1"/>
  <c r="M851"/>
  <c r="N851" s="1"/>
  <c r="M1385"/>
  <c r="N1385" s="1"/>
  <c r="M199"/>
  <c r="N199" s="1"/>
  <c r="M984"/>
  <c r="N984" s="1"/>
  <c r="M253"/>
  <c r="N253" s="1"/>
  <c r="M806"/>
  <c r="N806" s="1"/>
  <c r="M1391"/>
  <c r="N1391" s="1"/>
  <c r="M490"/>
  <c r="N490" s="1"/>
  <c r="M345"/>
  <c r="N345" s="1"/>
  <c r="M198"/>
  <c r="N198" s="1"/>
  <c r="M5"/>
  <c r="N5" s="1"/>
  <c r="M628"/>
  <c r="N628" s="1"/>
  <c r="M1278"/>
  <c r="N1278" s="1"/>
  <c r="M1298"/>
  <c r="N1298" s="1"/>
  <c r="M809"/>
  <c r="N809" s="1"/>
  <c r="M1200"/>
  <c r="N1200" s="1"/>
  <c r="M68"/>
  <c r="N68" s="1"/>
  <c r="M11"/>
  <c r="N11" s="1"/>
  <c r="M594"/>
  <c r="N594" s="1"/>
  <c r="M837"/>
  <c r="N837" s="1"/>
  <c r="M611"/>
  <c r="N611" s="1"/>
  <c r="M449"/>
  <c r="N449" s="1"/>
  <c r="M1398"/>
  <c r="N1398" s="1"/>
  <c r="M224"/>
  <c r="N224" s="1"/>
  <c r="M1301"/>
  <c r="N1301" s="1"/>
  <c r="M509"/>
  <c r="N509" s="1"/>
  <c r="M589"/>
  <c r="N589" s="1"/>
  <c r="M761"/>
  <c r="N761" s="1"/>
  <c r="M832"/>
  <c r="N832" s="1"/>
  <c r="M66"/>
  <c r="N66" s="1"/>
  <c r="M1012"/>
  <c r="N1012" s="1"/>
  <c r="M974"/>
  <c r="N974" s="1"/>
  <c r="M121"/>
  <c r="N121" s="1"/>
  <c r="M1426"/>
  <c r="N1426" s="1"/>
  <c r="M234"/>
  <c r="N234" s="1"/>
  <c r="M670"/>
  <c r="N670" s="1"/>
  <c r="M1032"/>
  <c r="N1032" s="1"/>
  <c r="M358"/>
  <c r="N358" s="1"/>
  <c r="M374"/>
  <c r="N374" s="1"/>
  <c r="M171"/>
  <c r="N171" s="1"/>
  <c r="M471"/>
  <c r="N471" s="1"/>
  <c r="M661"/>
  <c r="N661" s="1"/>
  <c r="M750"/>
  <c r="N750" s="1"/>
  <c r="M458"/>
  <c r="N458" s="1"/>
  <c r="M394"/>
  <c r="N394" s="1"/>
  <c r="M475"/>
  <c r="N475" s="1"/>
  <c r="M115"/>
  <c r="N115" s="1"/>
  <c r="M726"/>
  <c r="N726" s="1"/>
  <c r="M419"/>
  <c r="N419" s="1"/>
  <c r="M297"/>
  <c r="N297" s="1"/>
  <c r="M261"/>
  <c r="N261" s="1"/>
  <c r="M126"/>
  <c r="N126" s="1"/>
  <c r="M391"/>
  <c r="N391" s="1"/>
  <c r="M676"/>
  <c r="N676" s="1"/>
  <c r="M1348"/>
  <c r="N1348" s="1"/>
  <c r="M1155"/>
  <c r="N1155" s="1"/>
  <c r="M932"/>
  <c r="N932" s="1"/>
  <c r="M59"/>
  <c r="N59" s="1"/>
  <c r="M871"/>
  <c r="N871" s="1"/>
  <c r="M520"/>
  <c r="N520" s="1"/>
  <c r="M1271"/>
  <c r="N1271" s="1"/>
  <c r="M228"/>
  <c r="N228" s="1"/>
  <c r="M507"/>
  <c r="N507" s="1"/>
  <c r="M1205"/>
  <c r="N1205" s="1"/>
  <c r="M637"/>
  <c r="N637" s="1"/>
  <c r="M567"/>
  <c r="N567" s="1"/>
  <c r="M390"/>
  <c r="N390" s="1"/>
  <c r="M1246"/>
  <c r="N1246" s="1"/>
  <c r="M1458"/>
  <c r="N1458" s="1"/>
  <c r="M774"/>
  <c r="N774" s="1"/>
  <c r="M1257"/>
  <c r="N1257" s="1"/>
  <c r="M311"/>
  <c r="N311" s="1"/>
  <c r="M1014"/>
  <c r="N1014" s="1"/>
  <c r="M80"/>
  <c r="N80" s="1"/>
  <c r="M847"/>
  <c r="N847" s="1"/>
  <c r="M406"/>
  <c r="N406" s="1"/>
  <c r="M554"/>
  <c r="N554" s="1"/>
  <c r="M673"/>
  <c r="N673" s="1"/>
  <c r="M593"/>
  <c r="N593" s="1"/>
  <c r="M338"/>
  <c r="N338" s="1"/>
  <c r="M1285"/>
  <c r="N1285" s="1"/>
  <c r="M1408"/>
  <c r="N1408" s="1"/>
  <c r="M873"/>
  <c r="N873" s="1"/>
  <c r="M1449"/>
  <c r="N1449" s="1"/>
  <c r="M55"/>
  <c r="N55" s="1"/>
  <c r="M1465"/>
  <c r="N1465" s="1"/>
  <c r="M972"/>
  <c r="N972" s="1"/>
  <c r="M1186"/>
  <c r="N1186" s="1"/>
  <c r="M1453"/>
  <c r="N1453" s="1"/>
  <c r="M582"/>
  <c r="N582" s="1"/>
  <c r="M662"/>
  <c r="N662" s="1"/>
  <c r="M336"/>
  <c r="N336" s="1"/>
  <c r="M290"/>
  <c r="N290" s="1"/>
  <c r="M857"/>
  <c r="N857" s="1"/>
  <c r="M777"/>
  <c r="N777" s="1"/>
  <c r="M1427"/>
  <c r="N1427" s="1"/>
  <c r="M700"/>
  <c r="N700" s="1"/>
  <c r="M50"/>
  <c r="N50" s="1"/>
  <c r="M859"/>
  <c r="N859" s="1"/>
  <c r="M151"/>
  <c r="N151" s="1"/>
  <c r="M348"/>
  <c r="N348" s="1"/>
  <c r="M1169"/>
  <c r="N1169" s="1"/>
  <c r="M1062"/>
  <c r="N1062" s="1"/>
  <c r="M274"/>
  <c r="N274" s="1"/>
  <c r="M719"/>
  <c r="N719" s="1"/>
  <c r="M1166"/>
  <c r="N1166" s="1"/>
  <c r="M1287"/>
  <c r="N1287" s="1"/>
  <c r="M793"/>
  <c r="N793" s="1"/>
  <c r="M922"/>
  <c r="N922" s="1"/>
  <c r="M561"/>
  <c r="N561" s="1"/>
  <c r="M429"/>
  <c r="N429" s="1"/>
  <c r="M275"/>
  <c r="N275" s="1"/>
  <c r="M646"/>
  <c r="N646" s="1"/>
  <c r="M106"/>
  <c r="N106" s="1"/>
  <c r="M1215"/>
  <c r="N1215" s="1"/>
  <c r="M992"/>
  <c r="N992" s="1"/>
  <c r="M657"/>
  <c r="N657" s="1"/>
  <c r="M1393"/>
  <c r="N1393" s="1"/>
  <c r="M933"/>
  <c r="N933" s="1"/>
  <c r="M440"/>
  <c r="N440" s="1"/>
  <c r="M897"/>
  <c r="N897" s="1"/>
  <c r="M53"/>
  <c r="N53" s="1"/>
  <c r="M1305"/>
  <c r="N1305" s="1"/>
  <c r="M1467"/>
  <c r="N1467" s="1"/>
  <c r="M1030"/>
  <c r="N1030" s="1"/>
  <c r="M125"/>
  <c r="N125" s="1"/>
  <c r="M205"/>
  <c r="N205" s="1"/>
  <c r="M1390"/>
  <c r="N1390" s="1"/>
  <c r="M192"/>
  <c r="N192" s="1"/>
  <c r="M1206"/>
  <c r="N1206" s="1"/>
  <c r="M1008"/>
  <c r="N1008" s="1"/>
  <c r="M782"/>
  <c r="N782" s="1"/>
  <c r="M447"/>
  <c r="N447" s="1"/>
  <c r="M467"/>
  <c r="N467" s="1"/>
  <c r="M956"/>
  <c r="N956" s="1"/>
  <c r="M844"/>
  <c r="N844" s="1"/>
  <c r="M681"/>
  <c r="N681" s="1"/>
  <c r="M704"/>
  <c r="N704" s="1"/>
  <c r="M12"/>
  <c r="N12" s="1"/>
  <c r="M17"/>
  <c r="N17" s="1"/>
  <c r="M367"/>
  <c r="N367" s="1"/>
  <c r="M920"/>
  <c r="N920" s="1"/>
  <c r="M327"/>
  <c r="N327" s="1"/>
  <c r="M491"/>
  <c r="N491" s="1"/>
  <c r="M1188"/>
  <c r="N1188" s="1"/>
  <c r="M294"/>
  <c r="N294" s="1"/>
  <c r="M940"/>
  <c r="N940" s="1"/>
  <c r="M1323"/>
  <c r="N1323" s="1"/>
  <c r="M1082"/>
  <c r="N1082" s="1"/>
  <c r="M616"/>
  <c r="N616" s="1"/>
  <c r="M1334"/>
  <c r="N1334" s="1"/>
  <c r="M1366"/>
  <c r="N1366" s="1"/>
  <c r="M947"/>
  <c r="N947" s="1"/>
  <c r="M927"/>
  <c r="N927" s="1"/>
  <c r="M256"/>
  <c r="N256" s="1"/>
  <c r="M41"/>
  <c r="N41" s="1"/>
  <c r="M154"/>
  <c r="N154" s="1"/>
  <c r="M1413"/>
  <c r="N1413" s="1"/>
  <c r="M765"/>
  <c r="N765" s="1"/>
  <c r="M1425"/>
  <c r="N1425" s="1"/>
  <c r="M711"/>
  <c r="N711" s="1"/>
  <c r="M1115"/>
  <c r="N1115" s="1"/>
  <c r="M1256"/>
  <c r="N1256" s="1"/>
  <c r="M1223"/>
  <c r="N1223" s="1"/>
  <c r="M630"/>
  <c r="N630" s="1"/>
  <c r="M166"/>
  <c r="N166" s="1"/>
  <c r="M287"/>
  <c r="N287" s="1"/>
  <c r="M605"/>
  <c r="N605" s="1"/>
  <c r="M23"/>
  <c r="N23" s="1"/>
  <c r="M1259"/>
  <c r="N1259" s="1"/>
  <c r="M263"/>
  <c r="N263" s="1"/>
  <c r="M478"/>
  <c r="N478" s="1"/>
  <c r="M1430"/>
  <c r="N1430" s="1"/>
  <c r="M887"/>
  <c r="N887" s="1"/>
  <c r="M1397"/>
  <c r="N1397" s="1"/>
  <c r="M1101"/>
  <c r="N1101" s="1"/>
  <c r="M625"/>
  <c r="N625" s="1"/>
  <c r="M1218"/>
  <c r="N1218" s="1"/>
  <c r="M339"/>
  <c r="N339" s="1"/>
  <c r="M649"/>
  <c r="N649" s="1"/>
  <c r="M786"/>
  <c r="N786" s="1"/>
  <c r="M962"/>
  <c r="N962" s="1"/>
  <c r="M360"/>
  <c r="N360" s="1"/>
  <c r="M8"/>
  <c r="N8" s="1"/>
  <c r="M1344"/>
  <c r="N1344" s="1"/>
  <c r="M641"/>
  <c r="N641" s="1"/>
  <c r="M372"/>
  <c r="N372" s="1"/>
  <c r="M434"/>
  <c r="N434" s="1"/>
  <c r="M442"/>
  <c r="N442" s="1"/>
  <c r="M366"/>
  <c r="N366" s="1"/>
  <c r="M492"/>
  <c r="N492" s="1"/>
  <c r="M1464"/>
  <c r="N1464" s="1"/>
  <c r="M748"/>
  <c r="N748" s="1"/>
  <c r="M1203"/>
  <c r="N1203" s="1"/>
  <c r="M994"/>
  <c r="N994" s="1"/>
  <c r="M1247"/>
  <c r="N1247" s="1"/>
  <c r="M1416"/>
  <c r="N1416" s="1"/>
  <c r="M1457"/>
  <c r="N1457" s="1"/>
  <c r="M193"/>
  <c r="N193" s="1"/>
  <c r="M174"/>
  <c r="N174" s="1"/>
  <c r="M214"/>
  <c r="N214" s="1"/>
  <c r="M468"/>
  <c r="N468" s="1"/>
  <c r="M966"/>
  <c r="N966" s="1"/>
  <c r="M668"/>
  <c r="N668" s="1"/>
  <c r="M308"/>
  <c r="N308" s="1"/>
  <c r="M588"/>
  <c r="N588" s="1"/>
  <c r="M401"/>
  <c r="N401" s="1"/>
  <c r="M1020"/>
  <c r="N1020" s="1"/>
  <c r="M958"/>
  <c r="N958" s="1"/>
  <c r="M1303"/>
  <c r="N1303" s="1"/>
  <c r="M818"/>
  <c r="N818" s="1"/>
  <c r="M381"/>
  <c r="N381" s="1"/>
  <c r="M555"/>
  <c r="N555" s="1"/>
  <c r="M1455"/>
  <c r="N1455" s="1"/>
  <c r="M61"/>
  <c r="N61" s="1"/>
  <c r="M1177"/>
  <c r="N1177" s="1"/>
  <c r="M159"/>
  <c r="N159" s="1"/>
  <c r="M519"/>
  <c r="N519" s="1"/>
  <c r="M580"/>
  <c r="N580" s="1"/>
  <c r="M1065"/>
  <c r="N1065" s="1"/>
  <c r="M532"/>
  <c r="N532" s="1"/>
  <c r="M643"/>
  <c r="N643" s="1"/>
  <c r="M134"/>
  <c r="N134" s="1"/>
  <c r="M796"/>
  <c r="N796" s="1"/>
  <c r="M398"/>
  <c r="N398" s="1"/>
  <c r="M202"/>
  <c r="N202" s="1"/>
  <c r="M679"/>
  <c r="N679" s="1"/>
  <c r="M797"/>
  <c r="N797" s="1"/>
  <c r="M1036"/>
  <c r="N1036" s="1"/>
  <c r="M1202"/>
  <c r="N1202" s="1"/>
  <c r="M300"/>
  <c r="N300" s="1"/>
  <c r="M322"/>
  <c r="N322" s="1"/>
  <c r="M669"/>
  <c r="N669" s="1"/>
  <c r="M132"/>
  <c r="N132" s="1"/>
  <c r="M714"/>
  <c r="N714" s="1"/>
  <c r="M3"/>
  <c r="N3" s="1"/>
  <c r="M148"/>
  <c r="N148" s="1"/>
  <c r="M644"/>
  <c r="N644" s="1"/>
  <c r="M431"/>
  <c r="N431" s="1"/>
  <c r="M1369"/>
  <c r="N1369" s="1"/>
  <c r="M1401"/>
  <c r="N1401" s="1"/>
  <c r="M883"/>
  <c r="N883" s="1"/>
  <c r="M1130"/>
  <c r="N1130" s="1"/>
  <c r="M1033"/>
  <c r="N1033" s="1"/>
  <c r="M247"/>
  <c r="N247" s="1"/>
  <c r="M518"/>
  <c r="N518" s="1"/>
  <c r="M1224"/>
  <c r="N1224" s="1"/>
  <c r="M1027"/>
  <c r="N1027" s="1"/>
  <c r="M1018"/>
  <c r="N1018" s="1"/>
  <c r="M298"/>
  <c r="N298" s="1"/>
  <c r="M1270"/>
  <c r="N1270" s="1"/>
  <c r="M595"/>
  <c r="N595" s="1"/>
  <c r="M675"/>
  <c r="N675" s="1"/>
  <c r="M621"/>
  <c r="N621" s="1"/>
  <c r="M1212"/>
  <c r="N1212" s="1"/>
  <c r="M76"/>
  <c r="N76" s="1"/>
  <c r="M924"/>
  <c r="N924" s="1"/>
  <c r="M939"/>
  <c r="N939" s="1"/>
  <c r="M577"/>
  <c r="N577" s="1"/>
  <c r="M52"/>
  <c r="N52" s="1"/>
  <c r="M498"/>
  <c r="N498" s="1"/>
  <c r="M357"/>
  <c r="N357" s="1"/>
  <c r="M133"/>
  <c r="N133" s="1"/>
  <c r="M534"/>
  <c r="N534" s="1"/>
  <c r="M378"/>
  <c r="N378" s="1"/>
  <c r="M301"/>
  <c r="N301" s="1"/>
  <c r="M353"/>
  <c r="N353" s="1"/>
  <c r="M273"/>
  <c r="N273" s="1"/>
  <c r="M1237"/>
  <c r="N1237" s="1"/>
  <c r="M1081"/>
  <c r="N1081" s="1"/>
  <c r="M917"/>
  <c r="N917" s="1"/>
  <c r="M717"/>
  <c r="N717" s="1"/>
  <c r="M411"/>
  <c r="N411" s="1"/>
  <c r="M522"/>
  <c r="N522" s="1"/>
  <c r="M26"/>
  <c r="N26" s="1"/>
  <c r="M1281"/>
  <c r="N1281" s="1"/>
  <c r="M1440"/>
  <c r="N1440" s="1"/>
  <c r="M1331"/>
  <c r="N1331" s="1"/>
  <c r="M910"/>
  <c r="N910" s="1"/>
  <c r="M1138"/>
  <c r="N1138" s="1"/>
  <c r="M232"/>
  <c r="N232" s="1"/>
  <c r="M882"/>
  <c r="N882" s="1"/>
  <c r="M1314"/>
  <c r="N1314" s="1"/>
  <c r="M1044"/>
  <c r="N1044" s="1"/>
  <c r="M87"/>
  <c r="N87" s="1"/>
  <c r="M802"/>
  <c r="N802" s="1"/>
  <c r="M949"/>
  <c r="N949" s="1"/>
  <c r="M1400"/>
  <c r="N1400" s="1"/>
  <c r="M284"/>
  <c r="N284" s="1"/>
  <c r="M21"/>
  <c r="N21" s="1"/>
  <c r="M164"/>
  <c r="N164" s="1"/>
  <c r="M15"/>
  <c r="N15" s="1"/>
  <c r="M160"/>
  <c r="N160" s="1"/>
  <c r="M778"/>
  <c r="N778" s="1"/>
  <c r="M448"/>
  <c r="N448" s="1"/>
  <c r="M564"/>
  <c r="N564" s="1"/>
  <c r="M926"/>
  <c r="N926" s="1"/>
  <c r="M90"/>
  <c r="N90" s="1"/>
  <c r="M1026"/>
  <c r="N1026" s="1"/>
  <c r="M1318"/>
  <c r="N1318" s="1"/>
  <c r="M453"/>
  <c r="N453" s="1"/>
  <c r="M1149"/>
  <c r="N1149" s="1"/>
  <c r="M136"/>
  <c r="N136" s="1"/>
  <c r="M152"/>
  <c r="N152" s="1"/>
  <c r="M1015"/>
  <c r="N1015" s="1"/>
  <c r="M455"/>
  <c r="N455" s="1"/>
  <c r="M430"/>
  <c r="N430" s="1"/>
  <c r="M692"/>
  <c r="N692" s="1"/>
  <c r="M968"/>
  <c r="N968" s="1"/>
  <c r="M456"/>
  <c r="N456" s="1"/>
  <c r="M1431"/>
  <c r="N1431" s="1"/>
  <c r="M1131"/>
  <c r="N1131" s="1"/>
  <c r="M525"/>
  <c r="N525" s="1"/>
  <c r="M868"/>
  <c r="N868" s="1"/>
  <c r="M312"/>
  <c r="N312" s="1"/>
  <c r="M1330"/>
  <c r="N1330" s="1"/>
  <c r="M1266"/>
  <c r="N1266" s="1"/>
  <c r="M535"/>
  <c r="N535" s="1"/>
  <c r="M39"/>
  <c r="N39" s="1"/>
  <c r="M1288"/>
  <c r="N1288" s="1"/>
  <c r="M934"/>
  <c r="N934" s="1"/>
  <c r="M1417"/>
  <c r="N1417" s="1"/>
  <c r="M1296"/>
  <c r="N1296" s="1"/>
  <c r="M216"/>
  <c r="N216" s="1"/>
  <c r="M1238"/>
  <c r="N1238" s="1"/>
  <c r="M937"/>
  <c r="N937" s="1"/>
  <c r="M47"/>
  <c r="N47" s="1"/>
  <c r="M1317"/>
  <c r="N1317" s="1"/>
  <c r="M143"/>
  <c r="N143" s="1"/>
  <c r="M223"/>
  <c r="N223" s="1"/>
  <c r="M739"/>
  <c r="N739" s="1"/>
  <c r="M687"/>
  <c r="N687" s="1"/>
  <c r="M885"/>
  <c r="N885" s="1"/>
  <c r="M142"/>
  <c r="N142" s="1"/>
  <c r="M1407"/>
  <c r="N1407" s="1"/>
  <c r="M935"/>
  <c r="N935" s="1"/>
  <c r="M1133"/>
  <c r="N1133" s="1"/>
  <c r="M1028"/>
  <c r="N1028" s="1"/>
  <c r="M1198"/>
  <c r="N1198" s="1"/>
  <c r="M1112"/>
  <c r="N1112" s="1"/>
  <c r="M415"/>
  <c r="N415" s="1"/>
  <c r="M466"/>
  <c r="N466" s="1"/>
  <c r="M878"/>
  <c r="N878" s="1"/>
  <c r="M894"/>
  <c r="N894" s="1"/>
  <c r="M382"/>
  <c r="N382" s="1"/>
  <c r="M1294"/>
  <c r="N1294" s="1"/>
  <c r="M1414"/>
  <c r="N1414" s="1"/>
  <c r="M19"/>
  <c r="N19" s="1"/>
  <c r="M1406"/>
  <c r="N1406" s="1"/>
  <c r="M660"/>
  <c r="N660" s="1"/>
  <c r="M856"/>
  <c r="N856" s="1"/>
  <c r="M521"/>
  <c r="N521" s="1"/>
  <c r="M758"/>
  <c r="N758" s="1"/>
  <c r="M86"/>
  <c r="N86" s="1"/>
  <c r="M1201"/>
  <c r="N1201" s="1"/>
  <c r="M73"/>
  <c r="N73" s="1"/>
  <c r="M1073"/>
  <c r="N1073" s="1"/>
  <c r="M563"/>
  <c r="N563" s="1"/>
  <c r="M1361"/>
  <c r="N1361" s="1"/>
  <c r="M1084"/>
  <c r="N1084" s="1"/>
  <c r="M923"/>
  <c r="N923" s="1"/>
  <c r="M1023"/>
  <c r="N1023" s="1"/>
  <c r="M1127"/>
  <c r="N1127" s="1"/>
  <c r="M32"/>
  <c r="N32" s="1"/>
  <c r="M58"/>
  <c r="N58" s="1"/>
  <c r="M49"/>
  <c r="N49" s="1"/>
  <c r="M137"/>
  <c r="N137" s="1"/>
  <c r="M118"/>
  <c r="N118" s="1"/>
  <c r="M547"/>
  <c r="N547" s="1"/>
  <c r="M928"/>
  <c r="N928" s="1"/>
  <c r="M131"/>
  <c r="N131" s="1"/>
  <c r="M179"/>
  <c r="N179" s="1"/>
  <c r="M362"/>
  <c r="N362" s="1"/>
  <c r="M207"/>
  <c r="N207" s="1"/>
  <c r="M1383"/>
  <c r="N1383" s="1"/>
  <c r="M1229"/>
  <c r="N1229" s="1"/>
  <c r="M1035"/>
  <c r="N1035" s="1"/>
  <c r="M1319"/>
  <c r="N1319" s="1"/>
  <c r="M665"/>
  <c r="N665" s="1"/>
  <c r="M1053"/>
  <c r="N1053" s="1"/>
  <c r="M1048"/>
  <c r="N1048" s="1"/>
  <c r="M685"/>
  <c r="N685" s="1"/>
  <c r="M715"/>
  <c r="N715" s="1"/>
  <c r="M303"/>
  <c r="N303" s="1"/>
  <c r="M319"/>
  <c r="N319" s="1"/>
  <c r="M674"/>
  <c r="N674" s="1"/>
  <c r="M240"/>
  <c r="N240" s="1"/>
  <c r="M233"/>
  <c r="N233" s="1"/>
  <c r="M898"/>
  <c r="N898" s="1"/>
  <c r="M1315"/>
  <c r="N1315" s="1"/>
  <c r="M1042"/>
  <c r="N1042" s="1"/>
  <c r="M1132"/>
  <c r="N1132" s="1"/>
  <c r="M544"/>
  <c r="N544" s="1"/>
  <c r="M1387"/>
  <c r="N1387" s="1"/>
  <c r="M144"/>
  <c r="N144" s="1"/>
  <c r="M1088"/>
  <c r="N1088" s="1"/>
  <c r="M1043"/>
  <c r="N1043" s="1"/>
  <c r="M1090"/>
  <c r="N1090" s="1"/>
  <c r="M194"/>
  <c r="N194" s="1"/>
  <c r="M402"/>
  <c r="N402" s="1"/>
  <c r="M766"/>
  <c r="N766" s="1"/>
  <c r="M843"/>
  <c r="N843" s="1"/>
  <c r="M1092"/>
  <c r="N1092" s="1"/>
  <c r="M34"/>
  <c r="N34" s="1"/>
  <c r="M60"/>
  <c r="N60" s="1"/>
  <c r="M817"/>
  <c r="N817" s="1"/>
  <c r="M373"/>
  <c r="N373" s="1"/>
  <c r="M1125"/>
  <c r="N1125" s="1"/>
  <c r="M183"/>
  <c r="N183" s="1"/>
  <c r="M884"/>
  <c r="N884" s="1"/>
  <c r="M146"/>
  <c r="N146" s="1"/>
  <c r="M647"/>
  <c r="N647" s="1"/>
  <c r="M888"/>
  <c r="N888" s="1"/>
  <c r="M392"/>
  <c r="N392" s="1"/>
  <c r="M1460"/>
  <c r="N1460" s="1"/>
  <c r="M450"/>
  <c r="N450" s="1"/>
  <c r="M1441"/>
  <c r="N1441" s="1"/>
  <c r="M323"/>
  <c r="N323" s="1"/>
  <c r="M1079"/>
  <c r="N1079" s="1"/>
  <c r="M370"/>
  <c r="N370" s="1"/>
  <c r="M1168"/>
  <c r="N1168" s="1"/>
  <c r="M912"/>
  <c r="N912" s="1"/>
  <c r="M299"/>
  <c r="N299" s="1"/>
  <c r="M1099"/>
  <c r="N1099" s="1"/>
  <c r="M1058"/>
  <c r="N1058" s="1"/>
  <c r="M445"/>
  <c r="N445" s="1"/>
  <c r="M292"/>
  <c r="N292" s="1"/>
  <c r="M33"/>
  <c r="N33" s="1"/>
  <c r="M480"/>
  <c r="N480" s="1"/>
  <c r="M560"/>
  <c r="N560" s="1"/>
  <c r="M1005"/>
  <c r="N1005" s="1"/>
  <c r="M461"/>
  <c r="N461" s="1"/>
  <c r="M978"/>
  <c r="N978" s="1"/>
  <c r="M1452"/>
  <c r="N1452" s="1"/>
  <c r="M1459"/>
  <c r="N1459" s="1"/>
  <c r="M1384"/>
  <c r="N1384" s="1"/>
  <c r="M119"/>
  <c r="N119" s="1"/>
  <c r="M583"/>
  <c r="N583" s="1"/>
  <c r="M210"/>
  <c r="N210" s="1"/>
  <c r="M206"/>
  <c r="N206" s="1"/>
  <c r="M412"/>
  <c r="N412" s="1"/>
  <c r="M1438"/>
  <c r="N1438" s="1"/>
  <c r="M1006"/>
  <c r="N1006" s="1"/>
  <c r="M1373"/>
  <c r="N1373" s="1"/>
  <c r="M1419"/>
  <c r="N1419" s="1"/>
  <c r="M853"/>
  <c r="N853" s="1"/>
  <c r="M749"/>
  <c r="N749" s="1"/>
  <c r="M849"/>
  <c r="N849" s="1"/>
  <c r="M1217"/>
  <c r="N1217" s="1"/>
  <c r="M969"/>
  <c r="N969" s="1"/>
  <c r="M1055"/>
  <c r="N1055" s="1"/>
  <c r="M1003"/>
  <c r="N1003" s="1"/>
  <c r="M990"/>
  <c r="N990" s="1"/>
  <c r="M38"/>
  <c r="N38" s="1"/>
  <c r="M1346"/>
  <c r="N1346" s="1"/>
  <c r="M252"/>
  <c r="N252" s="1"/>
  <c r="M349"/>
  <c r="N349" s="1"/>
  <c r="M508"/>
  <c r="N508" s="1"/>
  <c r="M506"/>
  <c r="N506" s="1"/>
  <c r="M586"/>
  <c r="N586" s="1"/>
  <c r="M876"/>
  <c r="N876" s="1"/>
  <c r="M550"/>
  <c r="N550" s="1"/>
  <c r="M444"/>
  <c r="N444" s="1"/>
  <c r="M1075"/>
  <c r="N1075" s="1"/>
  <c r="M95"/>
  <c r="N95" s="1"/>
  <c r="M631"/>
  <c r="N631" s="1"/>
  <c r="M1445"/>
  <c r="N1445" s="1"/>
  <c r="M805"/>
  <c r="N805" s="1"/>
  <c r="M821"/>
  <c r="N821" s="1"/>
  <c r="M1148"/>
  <c r="N1148" s="1"/>
  <c r="M848"/>
  <c r="N848" s="1"/>
  <c r="M84"/>
  <c r="N84" s="1"/>
  <c r="M599"/>
  <c r="N599" s="1"/>
  <c r="M784"/>
  <c r="N784" s="1"/>
  <c r="M497"/>
  <c r="N497" s="1"/>
  <c r="M4"/>
  <c r="N4" s="1"/>
  <c r="M1172"/>
  <c r="N1172" s="1"/>
  <c r="M790"/>
  <c r="N790" s="1"/>
  <c r="M575"/>
  <c r="N575" s="1"/>
  <c r="M377"/>
  <c r="N377" s="1"/>
  <c r="M973"/>
  <c r="N973" s="1"/>
  <c r="M1150"/>
  <c r="N1150" s="1"/>
  <c r="M320"/>
  <c r="N320" s="1"/>
  <c r="M481"/>
  <c r="N481" s="1"/>
  <c r="M99"/>
  <c r="N99" s="1"/>
  <c r="M500"/>
  <c r="N500" s="1"/>
  <c r="M1109"/>
  <c r="N1109" s="1"/>
  <c r="M1340"/>
  <c r="N1340" s="1"/>
  <c r="M213"/>
  <c r="N213" s="1"/>
  <c r="M103"/>
  <c r="N103" s="1"/>
  <c r="M707"/>
  <c r="N707" s="1"/>
  <c r="M454"/>
  <c r="N454" s="1"/>
  <c r="M1349"/>
  <c r="N1349" s="1"/>
  <c r="M296"/>
  <c r="N296" s="1"/>
  <c r="M407"/>
  <c r="N407" s="1"/>
  <c r="M952"/>
  <c r="N952" s="1"/>
  <c r="M980"/>
  <c r="N980" s="1"/>
  <c r="M946"/>
  <c r="N946" s="1"/>
  <c r="M501"/>
  <c r="N501" s="1"/>
  <c r="M585"/>
  <c r="N585" s="1"/>
  <c r="M1405"/>
  <c r="N1405" s="1"/>
  <c r="M1071"/>
  <c r="N1071" s="1"/>
  <c r="M1192"/>
  <c r="N1192" s="1"/>
  <c r="M833"/>
  <c r="N833" s="1"/>
  <c r="M88"/>
  <c r="N88" s="1"/>
  <c r="M1394"/>
  <c r="N1394" s="1"/>
  <c r="M1119"/>
  <c r="N1119" s="1"/>
  <c r="M854"/>
  <c r="N854" s="1"/>
  <c r="M29"/>
  <c r="N29" s="1"/>
  <c r="M219"/>
  <c r="N219" s="1"/>
  <c r="M1364"/>
  <c r="N1364" s="1"/>
  <c r="M650"/>
  <c r="N650" s="1"/>
  <c r="M514"/>
  <c r="N514" s="1"/>
  <c r="M355"/>
  <c r="N355" s="1"/>
  <c r="M1234"/>
  <c r="N1234" s="1"/>
  <c r="M579"/>
  <c r="N579" s="1"/>
  <c r="M177"/>
  <c r="N177" s="1"/>
  <c r="M1174"/>
  <c r="N1174" s="1"/>
  <c r="M1290"/>
  <c r="N1290" s="1"/>
  <c r="M1312"/>
  <c r="N1312" s="1"/>
  <c r="M1007"/>
  <c r="N1007" s="1"/>
  <c r="M1368"/>
  <c r="N1368" s="1"/>
  <c r="M1381"/>
  <c r="N1381" s="1"/>
  <c r="M208"/>
  <c r="N208" s="1"/>
  <c r="M1375"/>
  <c r="N1375" s="1"/>
  <c r="M1034"/>
  <c r="N1034" s="1"/>
  <c r="M1437"/>
  <c r="N1437" s="1"/>
  <c r="M83"/>
  <c r="N83" s="1"/>
  <c r="M695"/>
  <c r="N695" s="1"/>
  <c r="M1461"/>
  <c r="N1461" s="1"/>
  <c r="M325"/>
  <c r="N325" s="1"/>
  <c r="M1258"/>
  <c r="N1258" s="1"/>
  <c r="M1094"/>
  <c r="N1094" s="1"/>
  <c r="M1010"/>
  <c r="N1010" s="1"/>
  <c r="M424"/>
  <c r="N424" s="1"/>
  <c r="M1220"/>
  <c r="N1220" s="1"/>
  <c r="M827"/>
  <c r="N827" s="1"/>
  <c r="M167"/>
  <c r="N167" s="1"/>
  <c r="M54"/>
  <c r="N54" s="1"/>
  <c r="M1362"/>
  <c r="N1362" s="1"/>
  <c r="AS13" i="18"/>
  <c r="AS63"/>
  <c r="AS82"/>
  <c r="AS93"/>
  <c r="AS28"/>
  <c r="AS5"/>
  <c r="AS50"/>
  <c r="AS46"/>
  <c r="AS3"/>
  <c r="AS37"/>
  <c r="AS66"/>
  <c r="AS8"/>
  <c r="AS25"/>
  <c r="AS29"/>
  <c r="AS36"/>
  <c r="AS68"/>
  <c r="AS24"/>
  <c r="AS23"/>
  <c r="AS73"/>
  <c r="AS14"/>
  <c r="AS40"/>
  <c r="AS80"/>
  <c r="AS81"/>
  <c r="AS67"/>
  <c r="AS39"/>
  <c r="AS32"/>
  <c r="AS77"/>
  <c r="AS61"/>
  <c r="AS58"/>
  <c r="AS89"/>
  <c r="AS86"/>
  <c r="AS85"/>
  <c r="AS53"/>
  <c r="AS10"/>
  <c r="AS18"/>
  <c r="AS87"/>
  <c r="AS44"/>
  <c r="AS27"/>
  <c r="AS84"/>
  <c r="AS75"/>
  <c r="AS48"/>
  <c r="AS71"/>
  <c r="AS74"/>
  <c r="AS21"/>
  <c r="AS4"/>
  <c r="AS9"/>
  <c r="AS59"/>
  <c r="AS88"/>
  <c r="AS20"/>
  <c r="AS41"/>
  <c r="AS69"/>
  <c r="AS11"/>
  <c r="AS76"/>
  <c r="AS56"/>
  <c r="AS26"/>
  <c r="AS6"/>
  <c r="AS60"/>
  <c r="AS62"/>
  <c r="AS35"/>
  <c r="AS16"/>
  <c r="AS55"/>
  <c r="AS83"/>
  <c r="AS92"/>
  <c r="AS72"/>
  <c r="AS54"/>
  <c r="AS57"/>
  <c r="AS52"/>
  <c r="AS64"/>
  <c r="AS91"/>
  <c r="AS45"/>
  <c r="AS90"/>
  <c r="AS43"/>
  <c r="AS78"/>
  <c r="AS15"/>
  <c r="AS42"/>
  <c r="AS33"/>
  <c r="AS47"/>
  <c r="AS12"/>
  <c r="AS30"/>
  <c r="AS94"/>
  <c r="AS70"/>
  <c r="AS31"/>
  <c r="AS79"/>
  <c r="AS19"/>
  <c r="AS34"/>
  <c r="AS38"/>
  <c r="AS17"/>
  <c r="AS65"/>
  <c r="AS51"/>
  <c r="AS22"/>
  <c r="AS7"/>
  <c r="AS49"/>
  <c r="AR53"/>
  <c r="AR68"/>
  <c r="AR89"/>
  <c r="AR59"/>
  <c r="AR5"/>
  <c r="AR18"/>
  <c r="AR13"/>
  <c r="AR11"/>
  <c r="AR8"/>
  <c r="AR37"/>
  <c r="AR82"/>
  <c r="AR28"/>
  <c r="AR58"/>
  <c r="AR46"/>
  <c r="AR27"/>
  <c r="AR63"/>
  <c r="AR75"/>
  <c r="AR66"/>
  <c r="AR20"/>
  <c r="AR14"/>
  <c r="AR62"/>
  <c r="AR85"/>
  <c r="AR81"/>
  <c r="AR35"/>
  <c r="AR39"/>
  <c r="AR40"/>
  <c r="AR94"/>
  <c r="AR48"/>
  <c r="AR31"/>
  <c r="AR87"/>
  <c r="AR80"/>
  <c r="AR43"/>
  <c r="AR50"/>
  <c r="AR77"/>
  <c r="AR86"/>
  <c r="AR74"/>
  <c r="AR29"/>
  <c r="AR9"/>
  <c r="AR32"/>
  <c r="AR84"/>
  <c r="AR24"/>
  <c r="AR73"/>
  <c r="AR69"/>
  <c r="AR10"/>
  <c r="AR90"/>
  <c r="AR42"/>
  <c r="AR45"/>
  <c r="AR21"/>
  <c r="AR17"/>
  <c r="AR41"/>
  <c r="AR79"/>
  <c r="AR23"/>
  <c r="AR3"/>
  <c r="AR65"/>
  <c r="AR54"/>
  <c r="AR4"/>
  <c r="AR25"/>
  <c r="AR93"/>
  <c r="AR12"/>
  <c r="AR16"/>
  <c r="AR44"/>
  <c r="AR71"/>
  <c r="AR6"/>
  <c r="AR34"/>
  <c r="AR55"/>
  <c r="AR36"/>
  <c r="AR52"/>
  <c r="AR51"/>
  <c r="AR91"/>
  <c r="AR60"/>
  <c r="AR67"/>
  <c r="AR76"/>
  <c r="AR26"/>
  <c r="AR47"/>
  <c r="AR30"/>
  <c r="AR33"/>
  <c r="AR88"/>
  <c r="AR64"/>
  <c r="AR92"/>
  <c r="AR56"/>
  <c r="AR22"/>
  <c r="AR38"/>
  <c r="AR15"/>
  <c r="AR19"/>
  <c r="AR57"/>
  <c r="AR83"/>
  <c r="AR70"/>
  <c r="AR49"/>
  <c r="AR78"/>
  <c r="AR72"/>
  <c r="AR7"/>
  <c r="AR61"/>
  <c r="AQ46"/>
  <c r="AQ43"/>
  <c r="AQ61"/>
  <c r="AQ89"/>
  <c r="AQ69"/>
  <c r="AQ20"/>
  <c r="AQ72"/>
  <c r="AQ37"/>
  <c r="AQ28"/>
  <c r="AQ11"/>
  <c r="AQ31"/>
  <c r="AQ36"/>
  <c r="AQ26"/>
  <c r="AQ54"/>
  <c r="AQ30"/>
  <c r="AQ24"/>
  <c r="AQ66"/>
  <c r="AQ59"/>
  <c r="AQ71"/>
  <c r="AQ14"/>
  <c r="AQ47"/>
  <c r="AQ12"/>
  <c r="AQ22"/>
  <c r="AQ3"/>
  <c r="AQ39"/>
  <c r="AQ32"/>
  <c r="AQ19"/>
  <c r="AQ8"/>
  <c r="AQ77"/>
  <c r="AQ93"/>
  <c r="AQ85"/>
  <c r="AQ90"/>
  <c r="AQ23"/>
  <c r="AQ78"/>
  <c r="AQ83"/>
  <c r="AQ15"/>
  <c r="AQ94"/>
  <c r="AQ73"/>
  <c r="AQ10"/>
  <c r="AQ21"/>
  <c r="AQ92"/>
  <c r="AQ53"/>
  <c r="AQ75"/>
  <c r="AQ81"/>
  <c r="AQ38"/>
  <c r="AQ35"/>
  <c r="AQ60"/>
  <c r="AQ58"/>
  <c r="AQ86"/>
  <c r="AQ41"/>
  <c r="AQ17"/>
  <c r="AQ74"/>
  <c r="AQ27"/>
  <c r="AQ51"/>
  <c r="AQ40"/>
  <c r="AQ42"/>
  <c r="AQ44"/>
  <c r="AQ67"/>
  <c r="AQ29"/>
  <c r="AQ16"/>
  <c r="AQ34"/>
  <c r="AQ68"/>
  <c r="AQ63"/>
  <c r="AQ56"/>
  <c r="AQ25"/>
  <c r="AQ76"/>
  <c r="AQ52"/>
  <c r="AQ87"/>
  <c r="AQ91"/>
  <c r="AQ13"/>
  <c r="AQ80"/>
  <c r="AQ4"/>
  <c r="AQ45"/>
  <c r="AQ62"/>
  <c r="AQ18"/>
  <c r="AQ33"/>
  <c r="AQ50"/>
  <c r="AQ6"/>
  <c r="AQ79"/>
  <c r="AQ84"/>
  <c r="AQ65"/>
  <c r="AQ5"/>
  <c r="AQ55"/>
  <c r="AQ82"/>
  <c r="AQ57"/>
  <c r="AQ9"/>
  <c r="AQ88"/>
  <c r="AQ70"/>
  <c r="AQ48"/>
  <c r="AQ49"/>
  <c r="AQ7"/>
  <c r="AQ64"/>
  <c r="AT88"/>
  <c r="AT86"/>
  <c r="AT56"/>
  <c r="AT51"/>
  <c r="AT3"/>
  <c r="AT8"/>
  <c r="AT17"/>
  <c r="AT58"/>
  <c r="AT80"/>
  <c r="AT66"/>
  <c r="AT67"/>
  <c r="AT48"/>
  <c r="AT62"/>
  <c r="AT44"/>
  <c r="AT24"/>
  <c r="AT35"/>
  <c r="AT75"/>
  <c r="AT93"/>
  <c r="AT42"/>
  <c r="AT14"/>
  <c r="AT74"/>
  <c r="AT38"/>
  <c r="AT94"/>
  <c r="AT27"/>
  <c r="AT39"/>
  <c r="AT34"/>
  <c r="AT37"/>
  <c r="AT90"/>
  <c r="AT77"/>
  <c r="AT84"/>
  <c r="AT50"/>
  <c r="AT68"/>
  <c r="AT31"/>
  <c r="AT29"/>
  <c r="AT18"/>
  <c r="AT64"/>
  <c r="AT10"/>
  <c r="AT30"/>
  <c r="AT15"/>
  <c r="AT25"/>
  <c r="AT73"/>
  <c r="AT6"/>
  <c r="AT19"/>
  <c r="AT32"/>
  <c r="AT11"/>
  <c r="AT43"/>
  <c r="AT69"/>
  <c r="AT45"/>
  <c r="AT5"/>
  <c r="AT41"/>
  <c r="AT72"/>
  <c r="AT65"/>
  <c r="AT4"/>
  <c r="AT13"/>
  <c r="AT23"/>
  <c r="AT78"/>
  <c r="AT47"/>
  <c r="AT46"/>
  <c r="AT70"/>
  <c r="AT16"/>
  <c r="AT79"/>
  <c r="AT57"/>
  <c r="AT36"/>
  <c r="AT26"/>
  <c r="AT61"/>
  <c r="AT63"/>
  <c r="AT52"/>
  <c r="AT53"/>
  <c r="AT91"/>
  <c r="AT40"/>
  <c r="AT76"/>
  <c r="AT89"/>
  <c r="AT54"/>
  <c r="AT87"/>
  <c r="AT9"/>
  <c r="AT33"/>
  <c r="AT55"/>
  <c r="AT20"/>
  <c r="AT71"/>
  <c r="AT59"/>
  <c r="AT82"/>
  <c r="AT12"/>
  <c r="AT60"/>
  <c r="AT22"/>
  <c r="AT28"/>
  <c r="AT83"/>
  <c r="AT49"/>
  <c r="AT92"/>
  <c r="AT85"/>
  <c r="AT21"/>
  <c r="AT7"/>
  <c r="AT81"/>
  <c r="AU62"/>
  <c r="AU5"/>
  <c r="AU75"/>
  <c r="AU87"/>
  <c r="AU73"/>
  <c r="AU68"/>
  <c r="AU82"/>
  <c r="AU22"/>
  <c r="AU4"/>
  <c r="AU81"/>
  <c r="AU66"/>
  <c r="AU27"/>
  <c r="AU49"/>
  <c r="AU84"/>
  <c r="AU35"/>
  <c r="AU83"/>
  <c r="AU54"/>
  <c r="AU70"/>
  <c r="AU80"/>
  <c r="AU41"/>
  <c r="AU10"/>
  <c r="AU20"/>
  <c r="AU65"/>
  <c r="AU30"/>
  <c r="AU39"/>
  <c r="AU32"/>
  <c r="AU51"/>
  <c r="AU28"/>
  <c r="AU31"/>
  <c r="AU67"/>
  <c r="AU69"/>
  <c r="AU38"/>
  <c r="AU88"/>
  <c r="AU37"/>
  <c r="AU53"/>
  <c r="AU74"/>
  <c r="AU17"/>
  <c r="AU43"/>
  <c r="AU13"/>
  <c r="AU47"/>
  <c r="AU46"/>
  <c r="AU12"/>
  <c r="AU25"/>
  <c r="AU21"/>
  <c r="AU86"/>
  <c r="AU76"/>
  <c r="AU89"/>
  <c r="AU72"/>
  <c r="AU48"/>
  <c r="AU52"/>
  <c r="AU56"/>
  <c r="AU58"/>
  <c r="AU18"/>
  <c r="AU94"/>
  <c r="AU26"/>
  <c r="AU92"/>
  <c r="AU15"/>
  <c r="AU34"/>
  <c r="AU6"/>
  <c r="AU16"/>
  <c r="AU55"/>
  <c r="AU71"/>
  <c r="AU63"/>
  <c r="AU77"/>
  <c r="AU79"/>
  <c r="AU8"/>
  <c r="AU91"/>
  <c r="AU29"/>
  <c r="AU33"/>
  <c r="AU24"/>
  <c r="AU61"/>
  <c r="AU11"/>
  <c r="AU78"/>
  <c r="AU40"/>
  <c r="AU3"/>
  <c r="AU14"/>
  <c r="AU50"/>
  <c r="AU64"/>
  <c r="AU85"/>
  <c r="AU45"/>
  <c r="AU36"/>
  <c r="AU90"/>
  <c r="AU19"/>
  <c r="AU93"/>
  <c r="AU9"/>
  <c r="AU57"/>
  <c r="AU23"/>
  <c r="AU44"/>
  <c r="AU42"/>
  <c r="AU59"/>
  <c r="AU7"/>
  <c r="AU60"/>
  <c r="AY88"/>
  <c r="AY27"/>
  <c r="AY74"/>
  <c r="AY46"/>
  <c r="AY63"/>
  <c r="AY8"/>
  <c r="AY60"/>
  <c r="AY62"/>
  <c r="AY36"/>
  <c r="AY89"/>
  <c r="AY56"/>
  <c r="AY76"/>
  <c r="AY47"/>
  <c r="AY82"/>
  <c r="AY6"/>
  <c r="AY24"/>
  <c r="AY77"/>
  <c r="AY19"/>
  <c r="AY12"/>
  <c r="AY41"/>
  <c r="AY22"/>
  <c r="AY28"/>
  <c r="AY93"/>
  <c r="AY38"/>
  <c r="AY39"/>
  <c r="AY10"/>
  <c r="AY37"/>
  <c r="AY5"/>
  <c r="AY84"/>
  <c r="AY75"/>
  <c r="AY92"/>
  <c r="AY9"/>
  <c r="AY51"/>
  <c r="AY53"/>
  <c r="AY43"/>
  <c r="AY58"/>
  <c r="AY61"/>
  <c r="AY4"/>
  <c r="AY66"/>
  <c r="AY59"/>
  <c r="AY44"/>
  <c r="AY68"/>
  <c r="AY40"/>
  <c r="AY32"/>
  <c r="AY20"/>
  <c r="AY48"/>
  <c r="AY70"/>
  <c r="AY26"/>
  <c r="AY73"/>
  <c r="AY14"/>
  <c r="AY81"/>
  <c r="AY21"/>
  <c r="AY90"/>
  <c r="AY64"/>
  <c r="AY13"/>
  <c r="AY94"/>
  <c r="AY55"/>
  <c r="AY15"/>
  <c r="AY31"/>
  <c r="AY16"/>
  <c r="AY67"/>
  <c r="AY35"/>
  <c r="AY3"/>
  <c r="AY78"/>
  <c r="AY50"/>
  <c r="AY30"/>
  <c r="AY52"/>
  <c r="AY25"/>
  <c r="AY91"/>
  <c r="AY45"/>
  <c r="AY86"/>
  <c r="AY65"/>
  <c r="AY23"/>
  <c r="AY34"/>
  <c r="AY18"/>
  <c r="AY33"/>
  <c r="AY29"/>
  <c r="AY71"/>
  <c r="AY80"/>
  <c r="AY72"/>
  <c r="AY17"/>
  <c r="AY83"/>
  <c r="AY54"/>
  <c r="AY49"/>
  <c r="AY57"/>
  <c r="AY42"/>
  <c r="AY87"/>
  <c r="AY85"/>
  <c r="AY79"/>
  <c r="AY11"/>
  <c r="AY7"/>
  <c r="AY69"/>
  <c r="BB29"/>
  <c r="BB10"/>
  <c r="BB25"/>
  <c r="BB84"/>
  <c r="BB28"/>
  <c r="BB51"/>
  <c r="BB45"/>
  <c r="BB60"/>
  <c r="BB37"/>
  <c r="BB55"/>
  <c r="BB94"/>
  <c r="BB12"/>
  <c r="BB67"/>
  <c r="BB53"/>
  <c r="BB57"/>
  <c r="BB73"/>
  <c r="BB93"/>
  <c r="BB64"/>
  <c r="BB35"/>
  <c r="BB14"/>
  <c r="BB79"/>
  <c r="BB48"/>
  <c r="BB72"/>
  <c r="BB43"/>
  <c r="BB39"/>
  <c r="BB31"/>
  <c r="BB27"/>
  <c r="BB18"/>
  <c r="BB32"/>
  <c r="BB62"/>
  <c r="BB83"/>
  <c r="BB8"/>
  <c r="BB54"/>
  <c r="BB63"/>
  <c r="BB24"/>
  <c r="BB88"/>
  <c r="BB70"/>
  <c r="BB36"/>
  <c r="BB40"/>
  <c r="BB26"/>
  <c r="BB68"/>
  <c r="BB42"/>
  <c r="BB56"/>
  <c r="BB15"/>
  <c r="BB92"/>
  <c r="BB30"/>
  <c r="BB87"/>
  <c r="BB59"/>
  <c r="BB6"/>
  <c r="BB33"/>
  <c r="BB17"/>
  <c r="BB22"/>
  <c r="BB71"/>
  <c r="BB61"/>
  <c r="BB49"/>
  <c r="BB34"/>
  <c r="BB66"/>
  <c r="BB69"/>
  <c r="BB65"/>
  <c r="BB16"/>
  <c r="BB13"/>
  <c r="BB85"/>
  <c r="BB80"/>
  <c r="BB21"/>
  <c r="BB44"/>
  <c r="BB86"/>
  <c r="BB41"/>
  <c r="BB89"/>
  <c r="BB52"/>
  <c r="BB50"/>
  <c r="BB3"/>
  <c r="BB38"/>
  <c r="BB47"/>
  <c r="BB81"/>
  <c r="BB90"/>
  <c r="BB91"/>
  <c r="BB78"/>
  <c r="BB5"/>
  <c r="BB20"/>
  <c r="BB23"/>
  <c r="BB46"/>
  <c r="BB76"/>
  <c r="BB82"/>
  <c r="BB58"/>
  <c r="BB74"/>
  <c r="BB4"/>
  <c r="BB19"/>
  <c r="BB9"/>
  <c r="BB77"/>
  <c r="BB11"/>
  <c r="BB7"/>
  <c r="BB75"/>
  <c r="BA53"/>
  <c r="BA18"/>
  <c r="BA62"/>
  <c r="BA37"/>
  <c r="BA48"/>
  <c r="BA8"/>
  <c r="BA44"/>
  <c r="BA21"/>
  <c r="BA9"/>
  <c r="BA74"/>
  <c r="BA11"/>
  <c r="BA68"/>
  <c r="BA75"/>
  <c r="BA87"/>
  <c r="BA80"/>
  <c r="BA76"/>
  <c r="BA65"/>
  <c r="BA45"/>
  <c r="BA3"/>
  <c r="BA41"/>
  <c r="BA23"/>
  <c r="BA4"/>
  <c r="BA59"/>
  <c r="BA20"/>
  <c r="BA39"/>
  <c r="BA31"/>
  <c r="BA69"/>
  <c r="BA6"/>
  <c r="BA22"/>
  <c r="BA19"/>
  <c r="BA92"/>
  <c r="BA63"/>
  <c r="BA89"/>
  <c r="BA50"/>
  <c r="BA86"/>
  <c r="BA17"/>
  <c r="BA77"/>
  <c r="BA5"/>
  <c r="BA93"/>
  <c r="BA94"/>
  <c r="BA24"/>
  <c r="BA12"/>
  <c r="BA61"/>
  <c r="BA72"/>
  <c r="BA71"/>
  <c r="BA42"/>
  <c r="BA88"/>
  <c r="BA55"/>
  <c r="BA83"/>
  <c r="BA52"/>
  <c r="BA84"/>
  <c r="BA67"/>
  <c r="BA85"/>
  <c r="BA15"/>
  <c r="BA34"/>
  <c r="BA36"/>
  <c r="BA54"/>
  <c r="BA49"/>
  <c r="BA38"/>
  <c r="BA16"/>
  <c r="BA10"/>
  <c r="BA79"/>
  <c r="BA13"/>
  <c r="BA32"/>
  <c r="BA70"/>
  <c r="BA73"/>
  <c r="BA91"/>
  <c r="BA26"/>
  <c r="BA33"/>
  <c r="BA40"/>
  <c r="BA57"/>
  <c r="BA43"/>
  <c r="BA81"/>
  <c r="BA78"/>
  <c r="BA64"/>
  <c r="BA14"/>
  <c r="BA66"/>
  <c r="BA29"/>
  <c r="BA30"/>
  <c r="BA51"/>
  <c r="BA82"/>
  <c r="BA47"/>
  <c r="BA58"/>
  <c r="BA60"/>
  <c r="BA28"/>
  <c r="BA27"/>
  <c r="BA56"/>
  <c r="BA90"/>
  <c r="BA35"/>
  <c r="BA46"/>
  <c r="BA7"/>
  <c r="BA25"/>
  <c r="BC59"/>
  <c r="BC5"/>
  <c r="BC29"/>
  <c r="BC49"/>
  <c r="BC36"/>
  <c r="BC76"/>
  <c r="BC21"/>
  <c r="BC81"/>
  <c r="BC6"/>
  <c r="BC74"/>
  <c r="BC51"/>
  <c r="BC3"/>
  <c r="BC53"/>
  <c r="BC64"/>
  <c r="BC73"/>
  <c r="BC89"/>
  <c r="BC13"/>
  <c r="BC10"/>
  <c r="BC9"/>
  <c r="BC41"/>
  <c r="BC87"/>
  <c r="BC80"/>
  <c r="BC50"/>
  <c r="BC19"/>
  <c r="BC39"/>
  <c r="BC67"/>
  <c r="BC34"/>
  <c r="BC43"/>
  <c r="BC32"/>
  <c r="BC56"/>
  <c r="BC83"/>
  <c r="BC26"/>
  <c r="BC69"/>
  <c r="BC22"/>
  <c r="BC57"/>
  <c r="BC61"/>
  <c r="BC77"/>
  <c r="BC42"/>
  <c r="BC44"/>
  <c r="BC54"/>
  <c r="BC86"/>
  <c r="BC27"/>
  <c r="BC55"/>
  <c r="BC93"/>
  <c r="BC35"/>
  <c r="BC30"/>
  <c r="BC17"/>
  <c r="BC70"/>
  <c r="BC68"/>
  <c r="BC52"/>
  <c r="BC25"/>
  <c r="BC65"/>
  <c r="BC8"/>
  <c r="BC23"/>
  <c r="BC58"/>
  <c r="BC79"/>
  <c r="BC72"/>
  <c r="BC47"/>
  <c r="BC24"/>
  <c r="BC16"/>
  <c r="BC78"/>
  <c r="BC20"/>
  <c r="BC18"/>
  <c r="BC11"/>
  <c r="BC66"/>
  <c r="BC63"/>
  <c r="BC91"/>
  <c r="BC37"/>
  <c r="BC33"/>
  <c r="BC60"/>
  <c r="BC28"/>
  <c r="BC38"/>
  <c r="BC84"/>
  <c r="BC62"/>
  <c r="BC85"/>
  <c r="BC14"/>
  <c r="BC75"/>
  <c r="BC4"/>
  <c r="BC12"/>
  <c r="BC46"/>
  <c r="BC71"/>
  <c r="BC90"/>
  <c r="BC31"/>
  <c r="BC82"/>
  <c r="BC15"/>
  <c r="BC92"/>
  <c r="BC94"/>
  <c r="BC48"/>
  <c r="BC40"/>
  <c r="BC45"/>
  <c r="BC7"/>
  <c r="BC88"/>
  <c r="BE78"/>
  <c r="BE10"/>
  <c r="BE17"/>
  <c r="BE75"/>
  <c r="BE20"/>
  <c r="BE3"/>
  <c r="BE84"/>
  <c r="BE13"/>
  <c r="BE27"/>
  <c r="BE31"/>
  <c r="BE77"/>
  <c r="BE4"/>
  <c r="BE64"/>
  <c r="BE87"/>
  <c r="BE22"/>
  <c r="BE30"/>
  <c r="BE54"/>
  <c r="BE45"/>
  <c r="BE42"/>
  <c r="BE14"/>
  <c r="BE82"/>
  <c r="BE34"/>
  <c r="BE21"/>
  <c r="BE86"/>
  <c r="BE39"/>
  <c r="BE56"/>
  <c r="BE62"/>
  <c r="BE68"/>
  <c r="BE29"/>
  <c r="BE49"/>
  <c r="BE8"/>
  <c r="BE36"/>
  <c r="BE47"/>
  <c r="BE26"/>
  <c r="BE35"/>
  <c r="BE44"/>
  <c r="BE70"/>
  <c r="BE5"/>
  <c r="BE15"/>
  <c r="BE46"/>
  <c r="BE18"/>
  <c r="BE57"/>
  <c r="BE88"/>
  <c r="BE79"/>
  <c r="BE38"/>
  <c r="BE83"/>
  <c r="BE89"/>
  <c r="BE25"/>
  <c r="BE80"/>
  <c r="BE41"/>
  <c r="BE55"/>
  <c r="BE32"/>
  <c r="BE28"/>
  <c r="BE11"/>
  <c r="BE66"/>
  <c r="BE92"/>
  <c r="BE61"/>
  <c r="BE58"/>
  <c r="BE73"/>
  <c r="BE16"/>
  <c r="BE67"/>
  <c r="BE48"/>
  <c r="BE9"/>
  <c r="BE51"/>
  <c r="BE72"/>
  <c r="BE71"/>
  <c r="BE52"/>
  <c r="BE19"/>
  <c r="BE91"/>
  <c r="BE94"/>
  <c r="BE6"/>
  <c r="BE90"/>
  <c r="BE23"/>
  <c r="BE93"/>
  <c r="BE76"/>
  <c r="BE33"/>
  <c r="BE69"/>
  <c r="BE50"/>
  <c r="BE12"/>
  <c r="BE60"/>
  <c r="BE59"/>
  <c r="BE24"/>
  <c r="BE40"/>
  <c r="BE53"/>
  <c r="BE63"/>
  <c r="BE43"/>
  <c r="BE65"/>
  <c r="BE74"/>
  <c r="BE85"/>
  <c r="BE81"/>
  <c r="BE7"/>
  <c r="BE37"/>
  <c r="BD62"/>
  <c r="BD37"/>
  <c r="BD47"/>
  <c r="BD45"/>
  <c r="BD9"/>
  <c r="BD13"/>
  <c r="BD34"/>
  <c r="BD58"/>
  <c r="BD86"/>
  <c r="BD77"/>
  <c r="BD88"/>
  <c r="BD85"/>
  <c r="BD23"/>
  <c r="BD78"/>
  <c r="BD63"/>
  <c r="BD20"/>
  <c r="BD29"/>
  <c r="BD46"/>
  <c r="BD36"/>
  <c r="BD14"/>
  <c r="BD24"/>
  <c r="BD26"/>
  <c r="BD74"/>
  <c r="BD90"/>
  <c r="BD39"/>
  <c r="BD11"/>
  <c r="BD17"/>
  <c r="BD71"/>
  <c r="BD25"/>
  <c r="BD49"/>
  <c r="BD48"/>
  <c r="BD76"/>
  <c r="BD19"/>
  <c r="BD69"/>
  <c r="BD27"/>
  <c r="BD40"/>
  <c r="BD51"/>
  <c r="BD18"/>
  <c r="BD81"/>
  <c r="BD89"/>
  <c r="BD4"/>
  <c r="BD38"/>
  <c r="BD75"/>
  <c r="BD82"/>
  <c r="BD92"/>
  <c r="BD30"/>
  <c r="BD84"/>
  <c r="BD94"/>
  <c r="BD42"/>
  <c r="BD41"/>
  <c r="BD61"/>
  <c r="BD56"/>
  <c r="BD8"/>
  <c r="BD72"/>
  <c r="BD21"/>
  <c r="BD35"/>
  <c r="BD59"/>
  <c r="BD93"/>
  <c r="BD28"/>
  <c r="BD16"/>
  <c r="BD70"/>
  <c r="BD57"/>
  <c r="BD43"/>
  <c r="BD32"/>
  <c r="BD55"/>
  <c r="BD67"/>
  <c r="BD52"/>
  <c r="BD66"/>
  <c r="BD91"/>
  <c r="BD15"/>
  <c r="BD3"/>
  <c r="BD73"/>
  <c r="BD31"/>
  <c r="BD79"/>
  <c r="BD80"/>
  <c r="BD33"/>
  <c r="BD50"/>
  <c r="BD5"/>
  <c r="BD83"/>
  <c r="BD65"/>
  <c r="BD64"/>
  <c r="BD6"/>
  <c r="BD53"/>
  <c r="BD10"/>
  <c r="BD68"/>
  <c r="BD12"/>
  <c r="BD54"/>
  <c r="BD87"/>
  <c r="BD22"/>
  <c r="BD60"/>
  <c r="BD7"/>
  <c r="BD44"/>
  <c r="BF33"/>
  <c r="BF16"/>
  <c r="BF52"/>
  <c r="BF41"/>
  <c r="BF28"/>
  <c r="BF14"/>
  <c r="BF39"/>
  <c r="BF87"/>
  <c r="BF71"/>
  <c r="BF91"/>
  <c r="BF68"/>
  <c r="BF43"/>
  <c r="BF24"/>
  <c r="BF59"/>
  <c r="BF5"/>
  <c r="BF86"/>
  <c r="BF37"/>
  <c r="BF58"/>
  <c r="BF21"/>
  <c r="BF67"/>
  <c r="BF76"/>
  <c r="BF10"/>
  <c r="BF26"/>
  <c r="BF34"/>
  <c r="BF56"/>
  <c r="BF57"/>
  <c r="BF12"/>
  <c r="BF17"/>
  <c r="BF78"/>
  <c r="BF82"/>
  <c r="BF50"/>
  <c r="BF23"/>
  <c r="BF75"/>
  <c r="BF9"/>
  <c r="BF8"/>
  <c r="BF13"/>
  <c r="BF89"/>
  <c r="BF46"/>
  <c r="BF32"/>
  <c r="BF18"/>
  <c r="BF27"/>
  <c r="BF47"/>
  <c r="BF31"/>
  <c r="BF60"/>
  <c r="BF85"/>
  <c r="BF73"/>
  <c r="BF54"/>
  <c r="BF84"/>
  <c r="BF29"/>
  <c r="BF92"/>
  <c r="BF90"/>
  <c r="BF30"/>
  <c r="BF63"/>
  <c r="BF11"/>
  <c r="BF88"/>
  <c r="BF51"/>
  <c r="BF45"/>
  <c r="BF42"/>
  <c r="BF83"/>
  <c r="BF53"/>
  <c r="BF66"/>
  <c r="BF74"/>
  <c r="BF35"/>
  <c r="BF80"/>
  <c r="BF72"/>
  <c r="BF19"/>
  <c r="BF44"/>
  <c r="BF49"/>
  <c r="BF38"/>
  <c r="BF55"/>
  <c r="BF77"/>
  <c r="BF4"/>
  <c r="BF70"/>
  <c r="BF81"/>
  <c r="BF79"/>
  <c r="BF25"/>
  <c r="BF48"/>
  <c r="BF3"/>
  <c r="BF61"/>
  <c r="BF40"/>
  <c r="BF93"/>
  <c r="BF36"/>
  <c r="BF20"/>
  <c r="BF65"/>
  <c r="BF64"/>
  <c r="BF15"/>
  <c r="BF6"/>
  <c r="BF69"/>
  <c r="BF62"/>
  <c r="BF22"/>
  <c r="BF7"/>
  <c r="BF94"/>
  <c r="AZ81"/>
  <c r="AZ46"/>
  <c r="AZ84"/>
  <c r="AZ37"/>
  <c r="AZ43"/>
  <c r="AZ48"/>
  <c r="AZ62"/>
  <c r="AZ22"/>
  <c r="AZ68"/>
  <c r="AZ66"/>
  <c r="AZ82"/>
  <c r="AZ67"/>
  <c r="AZ14"/>
  <c r="AZ54"/>
  <c r="AZ4"/>
  <c r="AZ27"/>
  <c r="AZ78"/>
  <c r="AZ70"/>
  <c r="AZ73"/>
  <c r="AZ41"/>
  <c r="AZ93"/>
  <c r="AZ28"/>
  <c r="AZ60"/>
  <c r="AZ61"/>
  <c r="AZ3"/>
  <c r="AZ69"/>
  <c r="AZ89"/>
  <c r="AZ86"/>
  <c r="AZ75"/>
  <c r="AZ45"/>
  <c r="AZ38"/>
  <c r="AZ9"/>
  <c r="AZ29"/>
  <c r="AZ26"/>
  <c r="AZ30"/>
  <c r="AZ13"/>
  <c r="AZ79"/>
  <c r="AZ6"/>
  <c r="AZ64"/>
  <c r="AZ11"/>
  <c r="AZ8"/>
  <c r="AZ83"/>
  <c r="AZ17"/>
  <c r="AZ77"/>
  <c r="AZ34"/>
  <c r="AZ65"/>
  <c r="AZ47"/>
  <c r="AZ94"/>
  <c r="AZ57"/>
  <c r="AZ91"/>
  <c r="AZ58"/>
  <c r="AZ74"/>
  <c r="AZ5"/>
  <c r="AZ10"/>
  <c r="AZ51"/>
  <c r="AZ85"/>
  <c r="AZ72"/>
  <c r="AZ24"/>
  <c r="AZ92"/>
  <c r="AZ52"/>
  <c r="AZ40"/>
  <c r="AZ87"/>
  <c r="AZ90"/>
  <c r="AZ25"/>
  <c r="AZ55"/>
  <c r="AZ71"/>
  <c r="AZ18"/>
  <c r="AZ59"/>
  <c r="AZ33"/>
  <c r="AZ19"/>
  <c r="AZ63"/>
  <c r="AZ36"/>
  <c r="AZ49"/>
  <c r="AZ88"/>
  <c r="AZ42"/>
  <c r="AZ16"/>
  <c r="AZ23"/>
  <c r="AZ80"/>
  <c r="AZ12"/>
  <c r="AZ53"/>
  <c r="AZ35"/>
  <c r="AZ20"/>
  <c r="AZ44"/>
  <c r="AZ32"/>
  <c r="AZ15"/>
  <c r="AZ39"/>
  <c r="AZ21"/>
  <c r="AZ31"/>
  <c r="AZ76"/>
  <c r="AZ50"/>
  <c r="AZ7"/>
  <c r="AZ56"/>
  <c r="AW21"/>
  <c r="AW73"/>
  <c r="AW29"/>
  <c r="AW37"/>
  <c r="AW80"/>
  <c r="AW5"/>
  <c r="AW69"/>
  <c r="AW55"/>
  <c r="AW30"/>
  <c r="AW11"/>
  <c r="AW25"/>
  <c r="AW94"/>
  <c r="AW14"/>
  <c r="AW74"/>
  <c r="AW71"/>
  <c r="AW8"/>
  <c r="AW32"/>
  <c r="AW22"/>
  <c r="AW66"/>
  <c r="AW41"/>
  <c r="AW84"/>
  <c r="AW90"/>
  <c r="AW81"/>
  <c r="AW79"/>
  <c r="AW83"/>
  <c r="AW46"/>
  <c r="AW49"/>
  <c r="AW27"/>
  <c r="AW88"/>
  <c r="AW40"/>
  <c r="AW48"/>
  <c r="AW57"/>
  <c r="AW10"/>
  <c r="AW65"/>
  <c r="AW85"/>
  <c r="AW47"/>
  <c r="AW59"/>
  <c r="AW3"/>
  <c r="AW23"/>
  <c r="AW34"/>
  <c r="AW15"/>
  <c r="AW87"/>
  <c r="AW61"/>
  <c r="AW13"/>
  <c r="AW12"/>
  <c r="AW76"/>
  <c r="AW58"/>
  <c r="AW54"/>
  <c r="AW18"/>
  <c r="AW91"/>
  <c r="AW53"/>
  <c r="AW77"/>
  <c r="AW92"/>
  <c r="AW26"/>
  <c r="AW19"/>
  <c r="AW38"/>
  <c r="AW72"/>
  <c r="AW56"/>
  <c r="AW28"/>
  <c r="AW52"/>
  <c r="AW50"/>
  <c r="AW24"/>
  <c r="AW36"/>
  <c r="AW93"/>
  <c r="AW75"/>
  <c r="AW35"/>
  <c r="AW43"/>
  <c r="AW44"/>
  <c r="AW33"/>
  <c r="AW62"/>
  <c r="AW9"/>
  <c r="AW63"/>
  <c r="AW78"/>
  <c r="AW82"/>
  <c r="AW6"/>
  <c r="AW16"/>
  <c r="AW17"/>
  <c r="AW51"/>
  <c r="AW86"/>
  <c r="AW31"/>
  <c r="AW68"/>
  <c r="AW4"/>
  <c r="AW70"/>
  <c r="AW45"/>
  <c r="AW42"/>
  <c r="AW39"/>
  <c r="AW64"/>
  <c r="AW89"/>
  <c r="AW20"/>
  <c r="AW67"/>
  <c r="AW7"/>
  <c r="AW60"/>
  <c r="AV19"/>
  <c r="AV85"/>
  <c r="AV60"/>
  <c r="AV70"/>
  <c r="AV5"/>
  <c r="AV76"/>
  <c r="AV69"/>
  <c r="AV23"/>
  <c r="AV61"/>
  <c r="AV66"/>
  <c r="AV50"/>
  <c r="AV30"/>
  <c r="AV14"/>
  <c r="AV45"/>
  <c r="AV35"/>
  <c r="AV80"/>
  <c r="AV84"/>
  <c r="AV82"/>
  <c r="AV53"/>
  <c r="AV41"/>
  <c r="AV72"/>
  <c r="AV20"/>
  <c r="AV93"/>
  <c r="AV12"/>
  <c r="AV4"/>
  <c r="AV62"/>
  <c r="AV28"/>
  <c r="AV11"/>
  <c r="AV58"/>
  <c r="AV59"/>
  <c r="AV90"/>
  <c r="AV48"/>
  <c r="AV49"/>
  <c r="AV31"/>
  <c r="AV89"/>
  <c r="AV56"/>
  <c r="AV17"/>
  <c r="AV87"/>
  <c r="AV32"/>
  <c r="AV29"/>
  <c r="AV42"/>
  <c r="AV94"/>
  <c r="AV78"/>
  <c r="AV26"/>
  <c r="AV6"/>
  <c r="AV38"/>
  <c r="AV47"/>
  <c r="AV40"/>
  <c r="AV63"/>
  <c r="AV91"/>
  <c r="AV54"/>
  <c r="AV21"/>
  <c r="AV3"/>
  <c r="AV67"/>
  <c r="AV44"/>
  <c r="AV34"/>
  <c r="AV75"/>
  <c r="AV13"/>
  <c r="AV83"/>
  <c r="AV52"/>
  <c r="AV46"/>
  <c r="AV8"/>
  <c r="AV86"/>
  <c r="AV74"/>
  <c r="AV37"/>
  <c r="AV57"/>
  <c r="AV73"/>
  <c r="AV15"/>
  <c r="AV33"/>
  <c r="AV55"/>
  <c r="AV68"/>
  <c r="AV43"/>
  <c r="AV51"/>
  <c r="AV10"/>
  <c r="AV22"/>
  <c r="AV16"/>
  <c r="AV77"/>
  <c r="AV18"/>
  <c r="AV92"/>
  <c r="AV65"/>
  <c r="AV27"/>
  <c r="AV64"/>
  <c r="AV88"/>
  <c r="AV79"/>
  <c r="AV9"/>
  <c r="AV39"/>
  <c r="AV25"/>
  <c r="AV71"/>
  <c r="AV36"/>
  <c r="AV81"/>
  <c r="AV7"/>
  <c r="AV24"/>
  <c r="AX22"/>
  <c r="AX43"/>
  <c r="AX45"/>
  <c r="AX46"/>
  <c r="AX3"/>
  <c r="AX12"/>
  <c r="AX65"/>
  <c r="AX56"/>
  <c r="AX74"/>
  <c r="AX59"/>
  <c r="AX29"/>
  <c r="AX6"/>
  <c r="AX14"/>
  <c r="AX72"/>
  <c r="AX67"/>
  <c r="AX30"/>
  <c r="AX17"/>
  <c r="AX61"/>
  <c r="AX36"/>
  <c r="AX41"/>
  <c r="AX55"/>
  <c r="AX35"/>
  <c r="AX21"/>
  <c r="AX80"/>
  <c r="AX5"/>
  <c r="AX40"/>
  <c r="AX11"/>
  <c r="AX63"/>
  <c r="AX32"/>
  <c r="AX87"/>
  <c r="AX44"/>
  <c r="AX71"/>
  <c r="AX54"/>
  <c r="AX13"/>
  <c r="AX57"/>
  <c r="AX49"/>
  <c r="AX94"/>
  <c r="AX4"/>
  <c r="AX58"/>
  <c r="AX69"/>
  <c r="AX15"/>
  <c r="AX9"/>
  <c r="AX64"/>
  <c r="AX81"/>
  <c r="AX18"/>
  <c r="AX8"/>
  <c r="AX75"/>
  <c r="AX62"/>
  <c r="AX92"/>
  <c r="AX91"/>
  <c r="AX78"/>
  <c r="AX51"/>
  <c r="AX73"/>
  <c r="AX82"/>
  <c r="AX79"/>
  <c r="AX38"/>
  <c r="AX47"/>
  <c r="AX66"/>
  <c r="AX19"/>
  <c r="AX52"/>
  <c r="AX34"/>
  <c r="AX83"/>
  <c r="AX20"/>
  <c r="AX50"/>
  <c r="AX88"/>
  <c r="AX28"/>
  <c r="AX68"/>
  <c r="AX23"/>
  <c r="AX33"/>
  <c r="AX60"/>
  <c r="AX27"/>
  <c r="AX85"/>
  <c r="AX93"/>
  <c r="AX37"/>
  <c r="AX86"/>
  <c r="AX16"/>
  <c r="AX84"/>
  <c r="AX48"/>
  <c r="AX42"/>
  <c r="AX10"/>
  <c r="AX90"/>
  <c r="AX76"/>
  <c r="AX25"/>
  <c r="AX26"/>
  <c r="AX89"/>
  <c r="AX39"/>
  <c r="AX53"/>
  <c r="AX70"/>
  <c r="AX24"/>
  <c r="AX31"/>
  <c r="AX7"/>
  <c r="AX77"/>
</calcChain>
</file>

<file path=xl/sharedStrings.xml><?xml version="1.0" encoding="utf-8"?>
<sst xmlns="http://schemas.openxmlformats.org/spreadsheetml/2006/main" count="7584" uniqueCount="309">
  <si>
    <t>Match</t>
  </si>
  <si>
    <t>Year</t>
  </si>
  <si>
    <t>Week</t>
  </si>
  <si>
    <t>Type</t>
  </si>
  <si>
    <t>Team</t>
  </si>
  <si>
    <t>Opponent</t>
  </si>
  <si>
    <t>For</t>
  </si>
  <si>
    <t>Against</t>
  </si>
  <si>
    <t>Result</t>
  </si>
  <si>
    <t>Regular</t>
  </si>
  <si>
    <t>Ben Hendy</t>
  </si>
  <si>
    <t>Ben Archer</t>
  </si>
  <si>
    <t>Dan Sayles</t>
  </si>
  <si>
    <t>David Slater</t>
  </si>
  <si>
    <t>Chris Braithwaite</t>
  </si>
  <si>
    <t>Tim Travers</t>
  </si>
  <si>
    <t>Mark Simpson</t>
  </si>
  <si>
    <t>Gareth Simpson</t>
  </si>
  <si>
    <t>Geoffrey Manboob</t>
  </si>
  <si>
    <t>Mike Elmes</t>
  </si>
  <si>
    <t>Dan Smith</t>
  </si>
  <si>
    <t>Max Cubberley</t>
  </si>
  <si>
    <t>Playoffs</t>
  </si>
  <si>
    <t>Losers</t>
  </si>
  <si>
    <t>Consolation</t>
  </si>
  <si>
    <t>Neil Hawke</t>
  </si>
  <si>
    <t>Mat Ward</t>
  </si>
  <si>
    <t>Pete Conaghan</t>
  </si>
  <si>
    <t>James Goodson</t>
  </si>
  <si>
    <t>Philip Malcolm</t>
  </si>
  <si>
    <t>Jay Kelly</t>
  </si>
  <si>
    <t>Ian Kulkowski</t>
  </si>
  <si>
    <t>Chris Hill</t>
  </si>
  <si>
    <t>Steve Smith</t>
  </si>
  <si>
    <t>Jamie Blair</t>
  </si>
  <si>
    <t>Won</t>
  </si>
  <si>
    <t>Tie</t>
  </si>
  <si>
    <t>Lost</t>
  </si>
  <si>
    <t>Grand Total</t>
  </si>
  <si>
    <t>Row Labels</t>
  </si>
  <si>
    <t>(All)</t>
  </si>
  <si>
    <t>W</t>
  </si>
  <si>
    <t>L</t>
  </si>
  <si>
    <t>Values</t>
  </si>
  <si>
    <t>T</t>
  </si>
  <si>
    <t>Wins</t>
  </si>
  <si>
    <t>Losses</t>
  </si>
  <si>
    <t>Ties</t>
  </si>
  <si>
    <t>Points For</t>
  </si>
  <si>
    <t>Points Against</t>
  </si>
  <si>
    <t>F</t>
  </si>
  <si>
    <t>A</t>
  </si>
  <si>
    <t>Weekly Rank</t>
  </si>
  <si>
    <t>Weekly %</t>
  </si>
  <si>
    <t>Average of Weekly %</t>
  </si>
  <si>
    <t>Century</t>
  </si>
  <si>
    <t>Column Labels</t>
  </si>
  <si>
    <t>N</t>
  </si>
  <si>
    <t>Y</t>
  </si>
  <si>
    <t>Count of Century</t>
  </si>
  <si>
    <t>Centuries For</t>
  </si>
  <si>
    <t>Centuries Against</t>
  </si>
  <si>
    <t>Owen Williams</t>
  </si>
  <si>
    <t>Missed</t>
  </si>
  <si>
    <t>Final Position</t>
  </si>
  <si>
    <t>Average of For</t>
  </si>
  <si>
    <t>Sum of W</t>
  </si>
  <si>
    <t>Total Sum of W</t>
  </si>
  <si>
    <t>Total Sum of L</t>
  </si>
  <si>
    <t>Sum of L</t>
  </si>
  <si>
    <t>Total Sum of T</t>
  </si>
  <si>
    <t>Sum of T</t>
  </si>
  <si>
    <t>Stewart Carter</t>
  </si>
  <si>
    <t>Centuries per Team</t>
  </si>
  <si>
    <t>(Multiple Items)</t>
  </si>
  <si>
    <t>Count of For</t>
  </si>
  <si>
    <t>Sum of Wins</t>
  </si>
  <si>
    <t>GM</t>
  </si>
  <si>
    <t>Playoffs?</t>
  </si>
  <si>
    <t>GM &amp; Year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</si>
  <si>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</si>
  <si>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</si>
  <si>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</si>
  <si>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</si>
  <si>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</si>
  <si>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</si>
  <si>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</si>
  <si>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</si>
  <si>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</si>
  <si>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</si>
  <si>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</si>
  <si>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</si>
  <si>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</si>
  <si>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</si>
  <si>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</si>
  <si>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</si>
  <si>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Ben Archer 2012</t>
  </si>
  <si>
    <t>Ben Archer 2013</t>
  </si>
  <si>
    <t>Ben Archer 2014</t>
  </si>
  <si>
    <t>Ben Hendy 2012</t>
  </si>
  <si>
    <t>Ben Hendy 2013</t>
  </si>
  <si>
    <t>Ben Hendy 2014</t>
  </si>
  <si>
    <t>Ben Hendy 2015</t>
  </si>
  <si>
    <t>Ben Hendy 2016</t>
  </si>
  <si>
    <t>Chris Braithwaite 2012</t>
  </si>
  <si>
    <t>Chris Braithwaite 2013</t>
  </si>
  <si>
    <t>Chris Braithwaite 2014</t>
  </si>
  <si>
    <t>Chris Braithwaite 2015</t>
  </si>
  <si>
    <t>Chris Hill 2015</t>
  </si>
  <si>
    <t>Chris Hill 2016</t>
  </si>
  <si>
    <t>Dan Sayles 2012</t>
  </si>
  <si>
    <t>Dan Sayles 2013</t>
  </si>
  <si>
    <t>Dan Sayles 2014</t>
  </si>
  <si>
    <t>Dan Sayles 2015</t>
  </si>
  <si>
    <t>Dan Sayles 2016</t>
  </si>
  <si>
    <t>Dan Smith 2012</t>
  </si>
  <si>
    <t>Dan Smith 2013</t>
  </si>
  <si>
    <t>Dan Smith 2014</t>
  </si>
  <si>
    <t>Dan Smith 2015</t>
  </si>
  <si>
    <t>David Slater 2012</t>
  </si>
  <si>
    <t>David Slater 2013</t>
  </si>
  <si>
    <t>David Slater 2014</t>
  </si>
  <si>
    <t>David Slater 2015</t>
  </si>
  <si>
    <t>David Slater 2016</t>
  </si>
  <si>
    <t>Gareth Simpson 2012</t>
  </si>
  <si>
    <t>Geoffrey Manboob 2012</t>
  </si>
  <si>
    <t>Geoffrey Manboob 2013</t>
  </si>
  <si>
    <t>Geoffrey Manboob 2014</t>
  </si>
  <si>
    <t>Geoffrey Manboob 2015</t>
  </si>
  <si>
    <t>Geoffrey Manboob 2016</t>
  </si>
  <si>
    <t>Ian Kulkowski 2013</t>
  </si>
  <si>
    <t>Ian Kulkowski 2014</t>
  </si>
  <si>
    <t>Ian Kulkowski 2015</t>
  </si>
  <si>
    <t>Ian Kulkowski 2016</t>
  </si>
  <si>
    <t>James Goodson 2013</t>
  </si>
  <si>
    <t>James Goodson 2014</t>
  </si>
  <si>
    <t>James Goodson 2015</t>
  </si>
  <si>
    <t>James Goodson 2016</t>
  </si>
  <si>
    <t>Jamie Blair 2015</t>
  </si>
  <si>
    <t>Jamie Blair 2016</t>
  </si>
  <si>
    <t>Jay Kelly 2013</t>
  </si>
  <si>
    <t>Jay Kelly 2014</t>
  </si>
  <si>
    <t>Jay Kelly 2015</t>
  </si>
  <si>
    <t>Jay Kelly 2016</t>
  </si>
  <si>
    <t>Mark Simpson 2012</t>
  </si>
  <si>
    <t>Mark Simpson 2013</t>
  </si>
  <si>
    <t>Mark Simpson 2014</t>
  </si>
  <si>
    <t>Mark Simpson 2015</t>
  </si>
  <si>
    <t>Mark Simpson 2016</t>
  </si>
  <si>
    <t>Mat Ward 2013</t>
  </si>
  <si>
    <t>Mat Ward 2014</t>
  </si>
  <si>
    <t>Mat Ward 2015</t>
  </si>
  <si>
    <t>Mat Ward 2016</t>
  </si>
  <si>
    <t>Max Cubberley 2012</t>
  </si>
  <si>
    <t>Max Cubberley 2013</t>
  </si>
  <si>
    <t>Max Cubberley 2014</t>
  </si>
  <si>
    <t>Max Cubberley 2015</t>
  </si>
  <si>
    <t>Max Cubberley 2016</t>
  </si>
  <si>
    <t>Mike Elmes 2012</t>
  </si>
  <si>
    <t>Neil Hawke 2013</t>
  </si>
  <si>
    <t>Neil Hawke 2014</t>
  </si>
  <si>
    <t>Neil Hawke 2015</t>
  </si>
  <si>
    <t>Neil Hawke 2016</t>
  </si>
  <si>
    <t>Owen Williams 2016</t>
  </si>
  <si>
    <t>Pete Conaghan 2013</t>
  </si>
  <si>
    <t>Pete Conaghan 2014</t>
  </si>
  <si>
    <t>Philip Malcolm 2013</t>
  </si>
  <si>
    <t>Philip Malcolm 2014</t>
  </si>
  <si>
    <t>Steve Smith 2015</t>
  </si>
  <si>
    <t>Steve Smith 2016</t>
  </si>
  <si>
    <t>Stewart Carter 2016</t>
  </si>
  <si>
    <t>Tim Travers 2012</t>
  </si>
  <si>
    <t>Count of Playoffs?</t>
  </si>
  <si>
    <t>10-2-1</t>
  </si>
  <si>
    <t>6-7-0</t>
  </si>
  <si>
    <t>7-5-1</t>
  </si>
  <si>
    <t>7-6-0</t>
  </si>
  <si>
    <t>8-5-0</t>
  </si>
  <si>
    <t>9-4-0</t>
  </si>
  <si>
    <t>10-3-0</t>
  </si>
  <si>
    <t>2-10-1</t>
  </si>
  <si>
    <t>2-11-0</t>
  </si>
  <si>
    <t>4-8-1</t>
  </si>
  <si>
    <t>4-9-0</t>
  </si>
  <si>
    <t>5-7-1</t>
  </si>
  <si>
    <t>5-8-0</t>
  </si>
  <si>
    <t>6-6-1</t>
  </si>
  <si>
    <t>PPG</t>
  </si>
  <si>
    <t>APG</t>
  </si>
  <si>
    <t>%age</t>
  </si>
  <si>
    <t>Score Group</t>
  </si>
  <si>
    <t>100-109</t>
  </si>
  <si>
    <t>110-119</t>
  </si>
  <si>
    <t>120-129</t>
  </si>
  <si>
    <t>130-139</t>
  </si>
  <si>
    <t>140-149</t>
  </si>
  <si>
    <t>150-159</t>
  </si>
  <si>
    <t>160-169</t>
  </si>
  <si>
    <t>170-179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</si>
  <si>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</si>
  <si>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</si>
  <si>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</si>
  <si>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</si>
  <si>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</si>
  <si>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</si>
  <si>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</si>
  <si>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</si>
  <si>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Large Hadron Colliders</t>
  </si>
  <si>
    <t>Colin Kaepernick</t>
  </si>
  <si>
    <t>Doug Martin</t>
  </si>
  <si>
    <t>Alfred Morris</t>
  </si>
  <si>
    <t>Knowshon Moreno</t>
  </si>
  <si>
    <t>Roddy White</t>
  </si>
  <si>
    <t>Andre Johnson</t>
  </si>
  <si>
    <t>Jimmy Graham</t>
  </si>
  <si>
    <t>Packers DST</t>
  </si>
  <si>
    <t>Phil Dawson</t>
  </si>
  <si>
    <t>QB</t>
  </si>
  <si>
    <t>RB</t>
  </si>
  <si>
    <t>WR</t>
  </si>
  <si>
    <t>TE</t>
  </si>
  <si>
    <t>DST</t>
  </si>
  <si>
    <t>K</t>
  </si>
  <si>
    <t>Flutie Flakes</t>
  </si>
  <si>
    <t>Andy Dalton</t>
  </si>
  <si>
    <t>Danny Woodhead</t>
  </si>
  <si>
    <t>Ryan Mathews</t>
  </si>
  <si>
    <t>Calvin Johnson</t>
  </si>
  <si>
    <t>Keenan Allen</t>
  </si>
  <si>
    <t>Brandon Myers</t>
  </si>
  <si>
    <t>Titans DST</t>
  </si>
  <si>
    <t>Hogwarts Bukkake</t>
  </si>
  <si>
    <t>Joe Flacco</t>
  </si>
  <si>
    <t>Pierre Thomas</t>
  </si>
  <si>
    <t>Eddie Lacy</t>
  </si>
  <si>
    <t>Dez Bryant</t>
  </si>
  <si>
    <t>Alshon Jeffrey</t>
  </si>
  <si>
    <t>Odell Beckham Jr</t>
  </si>
  <si>
    <t>Antonio Gates</t>
  </si>
  <si>
    <t>Ravens DST</t>
  </si>
  <si>
    <t>Justin Tucker</t>
  </si>
  <si>
    <t>Brett Favre's Junk Calls</t>
  </si>
  <si>
    <t>Jameis Winston</t>
  </si>
  <si>
    <t>Spencer Ware</t>
  </si>
  <si>
    <t>David Johnson</t>
  </si>
  <si>
    <t>Todd Gurley</t>
  </si>
  <si>
    <t>Amari Cooper</t>
  </si>
  <si>
    <t>Austin Seferian-Jenkins</t>
  </si>
  <si>
    <t>Texans DST</t>
  </si>
  <si>
    <t>Blair Walsh</t>
  </si>
  <si>
    <t>Allen Hurns</t>
  </si>
  <si>
    <t>Hundley Like The Wolf</t>
  </si>
  <si>
    <t>Blake Bortles</t>
  </si>
  <si>
    <t>Le'Veon Bell</t>
  </si>
  <si>
    <t>Brandin Cooks</t>
  </si>
  <si>
    <t>Jamison Crowder</t>
  </si>
  <si>
    <t>Kelvin Benjamin</t>
  </si>
  <si>
    <t>Michael Thomas</t>
  </si>
  <si>
    <t>Eric Ebron</t>
  </si>
  <si>
    <t>Matt Bryant</t>
  </si>
  <si>
    <t>Sum of Percentage</t>
  </si>
  <si>
    <t>%</t>
  </si>
  <si>
    <t>All Play %</t>
  </si>
  <si>
    <t>Sum of For</t>
  </si>
  <si>
    <t>Ben Hendy 2017</t>
  </si>
  <si>
    <t>Chris Braithwaite 2017</t>
  </si>
  <si>
    <t>Chris Hill 2017</t>
  </si>
  <si>
    <t>Dan Sayles 2017</t>
  </si>
  <si>
    <t>David Slater 2017</t>
  </si>
  <si>
    <t>Geoffrey Manboob 2017</t>
  </si>
  <si>
    <t>Ian Kulkowski 2017</t>
  </si>
  <si>
    <t>James Goodson 2017</t>
  </si>
  <si>
    <t>Jamie Blair 2017</t>
  </si>
  <si>
    <t>Jay Kelly 2017</t>
  </si>
  <si>
    <t>Mat Ward 2017</t>
  </si>
  <si>
    <t>Max Cubberley 2017</t>
  </si>
  <si>
    <t>Neil Hawke 2017</t>
  </si>
  <si>
    <t>Owen Williams 2017</t>
  </si>
  <si>
    <t>Steve Smith 2017</t>
  </si>
  <si>
    <t>Stewart Carter 2017</t>
  </si>
  <si>
    <t>Full Season</t>
  </si>
  <si>
    <t>Reg Season</t>
  </si>
  <si>
    <t>Full</t>
  </si>
  <si>
    <t>Season</t>
  </si>
  <si>
    <t>Team &amp; Year</t>
  </si>
  <si>
    <t>STDEV</t>
  </si>
  <si>
    <t>Sum of STDEV</t>
  </si>
  <si>
    <t>C - Max Cubberley</t>
  </si>
  <si>
    <t>C - Pete Conaghan</t>
  </si>
  <si>
    <t>C - Ben Hendy</t>
  </si>
  <si>
    <t>C - David Slater</t>
  </si>
  <si>
    <t>C - Ben Hendy 2014</t>
  </si>
  <si>
    <t>C - Max Cubberley 2012</t>
  </si>
  <si>
    <t>C - David Slater 2016</t>
  </si>
  <si>
    <t>C - Pete Conaghan 2013</t>
  </si>
  <si>
    <t>C - Ben Hendy 2015</t>
  </si>
  <si>
    <t>3-10-0</t>
  </si>
  <si>
    <t>8-4-1</t>
  </si>
  <si>
    <t>1-12-0</t>
  </si>
  <si>
    <t>Andover Anteaters</t>
  </si>
  <si>
    <t>Ben Roethlisberger</t>
  </si>
  <si>
    <t>Ezekiel Elliott</t>
  </si>
  <si>
    <t>Martavis Bryant</t>
  </si>
  <si>
    <t>Kyle Rudolph</t>
  </si>
  <si>
    <t>Adam Thielen</t>
  </si>
  <si>
    <t>Randall Cobb</t>
  </si>
  <si>
    <t>Vikings DST</t>
  </si>
  <si>
    <t>C - James Goodson</t>
  </si>
  <si>
    <t>C - James Goodson 2017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</si>
</sst>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5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2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0" fillId="0" borderId="0" xfId="0" applyAlignment="1"/>
    <xf numFmtId="165" fontId="0" fillId="0" borderId="0" xfId="1" applyNumberFormat="1" applyFont="1" applyAlignment="1"/>
    <xf numFmtId="165" fontId="0" fillId="0" borderId="0" xfId="0" applyNumberFormat="1" applyFont="1" applyAlignment="1"/>
    <xf numFmtId="1" fontId="0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left"/>
    </xf>
    <xf numFmtId="2" fontId="3" fillId="2" borderId="2" xfId="0" applyNumberFormat="1" applyFont="1" applyFill="1" applyBorder="1" applyAlignment="1"/>
    <xf numFmtId="0" fontId="4" fillId="0" borderId="3" xfId="0" applyFont="1" applyBorder="1" applyAlignment="1"/>
    <xf numFmtId="0" fontId="0" fillId="0" borderId="3" xfId="0" applyFont="1" applyBorder="1" applyAlignment="1"/>
    <xf numFmtId="2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0" fontId="0" fillId="0" borderId="0" xfId="1" applyNumberFormat="1" applyFont="1" applyAlignment="1"/>
    <xf numFmtId="10" fontId="0" fillId="0" borderId="0" xfId="0" applyNumberFormat="1" applyFont="1" applyAlignment="1"/>
    <xf numFmtId="2" fontId="0" fillId="0" borderId="0" xfId="0" applyNumberFormat="1" applyAlignment="1"/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86">
    <dxf>
      <numFmt numFmtId="2" formatCode="0.00"/>
    </dxf>
    <dxf>
      <numFmt numFmtId="2" formatCode="0.00"/>
    </dxf>
    <dxf>
      <alignment horizontal="center" readingOrder="0"/>
    </dxf>
    <dxf>
      <numFmt numFmtId="164" formatCode="0.000"/>
    </dxf>
    <dxf>
      <numFmt numFmtId="2" formatCode="0.00"/>
    </dxf>
    <dxf>
      <numFmt numFmtId="2" formatCode="0.00"/>
    </dxf>
    <dxf>
      <alignment horizontal="center" readingOrder="0"/>
    </dxf>
    <dxf>
      <numFmt numFmtId="164" formatCode="0.00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alignment horizontal="center" readingOrder="0"/>
    </dxf>
    <dxf>
      <numFmt numFmtId="2" formatCode="0.00"/>
    </dxf>
    <dxf>
      <numFmt numFmtId="2" formatCode="0.00"/>
    </dxf>
    <dxf>
      <alignment horizontal="center" readingOrder="0"/>
    </dxf>
    <dxf>
      <numFmt numFmtId="164" formatCode="0.000"/>
    </dxf>
    <dxf>
      <numFmt numFmtId="2" formatCode="0.00"/>
    </dxf>
    <dxf>
      <numFmt numFmtId="2" formatCode="0.00"/>
    </dxf>
    <dxf>
      <alignment horizontal="center" readingOrder="0"/>
    </dxf>
    <dxf>
      <numFmt numFmtId="164" formatCode="0.000"/>
    </dxf>
    <dxf>
      <numFmt numFmtId="2" formatCode="0.00"/>
    </dxf>
    <dxf>
      <numFmt numFmtId="2" formatCode="0.00"/>
    </dxf>
    <dxf>
      <alignment horizontal="center" readingOrder="0"/>
    </dxf>
    <dxf>
      <numFmt numFmtId="164" formatCode="0.000"/>
    </dxf>
    <dxf>
      <numFmt numFmtId="2" formatCode="0.00"/>
    </dxf>
    <dxf>
      <numFmt numFmtId="2" formatCode="0.00"/>
    </dxf>
    <dxf>
      <alignment horizontal="center" readingOrder="0"/>
    </dxf>
    <dxf>
      <numFmt numFmtId="164" formatCode="0.000"/>
    </dxf>
    <dxf>
      <numFmt numFmtId="2" formatCode="0.00"/>
    </dxf>
    <dxf>
      <numFmt numFmtId="2" formatCode="0.00"/>
    </dxf>
    <dxf>
      <alignment horizontal="center" readingOrder="0"/>
    </dxf>
    <dxf>
      <numFmt numFmtId="164" formatCode="0.000"/>
    </dxf>
    <dxf>
      <numFmt numFmtId="2" formatCode="0.00"/>
    </dxf>
    <dxf>
      <numFmt numFmtId="2" formatCode="0.00"/>
    </dxf>
    <dxf>
      <alignment horizontal="center" readingOrder="0"/>
    </dxf>
    <dxf>
      <numFmt numFmtId="164" formatCode="0.000"/>
    </dxf>
    <dxf>
      <alignment horizontal="center" readingOrder="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164" formatCode="0.000"/>
    </dxf>
    <dxf>
      <alignment horizontal="center" readingOrder="0"/>
    </dxf>
    <dxf>
      <numFmt numFmtId="2" formatCode="0.00"/>
    </dxf>
    <dxf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" formatCode="0.00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pivotSource>
    <c:name>[Chatterbowl Database.xlsx]Score distribution!PivotTable1</c:name>
    <c:fmtId val="0"/>
  </c:pivotSource>
  <c:chart>
    <c:title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'Score distribution'!$B$7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'Score distribution'!$A$8:$A$124</c:f>
              <c:strCache>
                <c:ptCount val="116"/>
                <c:pt idx="0">
                  <c:v>26</c:v>
                </c:pt>
                <c:pt idx="1">
                  <c:v>27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37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54</c:v>
                </c:pt>
                <c:pt idx="23">
                  <c:v>55</c:v>
                </c:pt>
                <c:pt idx="24">
                  <c:v>56</c:v>
                </c:pt>
                <c:pt idx="25">
                  <c:v>57</c:v>
                </c:pt>
                <c:pt idx="26">
                  <c:v>58</c:v>
                </c:pt>
                <c:pt idx="27">
                  <c:v>59</c:v>
                </c:pt>
                <c:pt idx="28">
                  <c:v>60</c:v>
                </c:pt>
                <c:pt idx="29">
                  <c:v>61</c:v>
                </c:pt>
                <c:pt idx="30">
                  <c:v>62</c:v>
                </c:pt>
                <c:pt idx="31">
                  <c:v>63</c:v>
                </c:pt>
                <c:pt idx="32">
                  <c:v>64</c:v>
                </c:pt>
                <c:pt idx="33">
                  <c:v>65</c:v>
                </c:pt>
                <c:pt idx="34">
                  <c:v>66</c:v>
                </c:pt>
                <c:pt idx="35">
                  <c:v>67</c:v>
                </c:pt>
                <c:pt idx="36">
                  <c:v>68</c:v>
                </c:pt>
                <c:pt idx="37">
                  <c:v>69</c:v>
                </c:pt>
                <c:pt idx="38">
                  <c:v>70</c:v>
                </c:pt>
                <c:pt idx="39">
                  <c:v>71</c:v>
                </c:pt>
                <c:pt idx="40">
                  <c:v>72</c:v>
                </c:pt>
                <c:pt idx="41">
                  <c:v>73</c:v>
                </c:pt>
                <c:pt idx="42">
                  <c:v>74</c:v>
                </c:pt>
                <c:pt idx="43">
                  <c:v>75</c:v>
                </c:pt>
                <c:pt idx="44">
                  <c:v>76</c:v>
                </c:pt>
                <c:pt idx="45">
                  <c:v>77</c:v>
                </c:pt>
                <c:pt idx="46">
                  <c:v>78</c:v>
                </c:pt>
                <c:pt idx="47">
                  <c:v>79</c:v>
                </c:pt>
                <c:pt idx="48">
                  <c:v>80</c:v>
                </c:pt>
                <c:pt idx="49">
                  <c:v>81</c:v>
                </c:pt>
                <c:pt idx="50">
                  <c:v>82</c:v>
                </c:pt>
                <c:pt idx="51">
                  <c:v>83</c:v>
                </c:pt>
                <c:pt idx="52">
                  <c:v>84</c:v>
                </c:pt>
                <c:pt idx="53">
                  <c:v>85</c:v>
                </c:pt>
                <c:pt idx="54">
                  <c:v>86</c:v>
                </c:pt>
                <c:pt idx="55">
                  <c:v>87</c:v>
                </c:pt>
                <c:pt idx="56">
                  <c:v>88</c:v>
                </c:pt>
                <c:pt idx="57">
                  <c:v>89</c:v>
                </c:pt>
                <c:pt idx="58">
                  <c:v>90</c:v>
                </c:pt>
                <c:pt idx="59">
                  <c:v>91</c:v>
                </c:pt>
                <c:pt idx="60">
                  <c:v>92</c:v>
                </c:pt>
                <c:pt idx="61">
                  <c:v>93</c:v>
                </c:pt>
                <c:pt idx="62">
                  <c:v>94</c:v>
                </c:pt>
                <c:pt idx="63">
                  <c:v>95</c:v>
                </c:pt>
                <c:pt idx="64">
                  <c:v>96</c:v>
                </c:pt>
                <c:pt idx="65">
                  <c:v>97</c:v>
                </c:pt>
                <c:pt idx="66">
                  <c:v>98</c:v>
                </c:pt>
                <c:pt idx="67">
                  <c:v>99</c:v>
                </c:pt>
                <c:pt idx="68">
                  <c:v>100</c:v>
                </c:pt>
                <c:pt idx="69">
                  <c:v>101</c:v>
                </c:pt>
                <c:pt idx="70">
                  <c:v>102</c:v>
                </c:pt>
                <c:pt idx="71">
                  <c:v>103</c:v>
                </c:pt>
                <c:pt idx="72">
                  <c:v>104</c:v>
                </c:pt>
                <c:pt idx="73">
                  <c:v>105</c:v>
                </c:pt>
                <c:pt idx="74">
                  <c:v>106</c:v>
                </c:pt>
                <c:pt idx="75">
                  <c:v>107</c:v>
                </c:pt>
                <c:pt idx="76">
                  <c:v>108</c:v>
                </c:pt>
                <c:pt idx="77">
                  <c:v>109</c:v>
                </c:pt>
                <c:pt idx="78">
                  <c:v>110</c:v>
                </c:pt>
                <c:pt idx="79">
                  <c:v>111</c:v>
                </c:pt>
                <c:pt idx="80">
                  <c:v>112</c:v>
                </c:pt>
                <c:pt idx="81">
                  <c:v>113</c:v>
                </c:pt>
                <c:pt idx="82">
                  <c:v>114</c:v>
                </c:pt>
                <c:pt idx="83">
                  <c:v>115</c:v>
                </c:pt>
                <c:pt idx="84">
                  <c:v>116</c:v>
                </c:pt>
                <c:pt idx="85">
                  <c:v>117</c:v>
                </c:pt>
                <c:pt idx="86">
                  <c:v>118</c:v>
                </c:pt>
                <c:pt idx="87">
                  <c:v>119</c:v>
                </c:pt>
                <c:pt idx="88">
                  <c:v>120</c:v>
                </c:pt>
                <c:pt idx="89">
                  <c:v>121</c:v>
                </c:pt>
                <c:pt idx="90">
                  <c:v>122</c:v>
                </c:pt>
                <c:pt idx="91">
                  <c:v>123</c:v>
                </c:pt>
                <c:pt idx="92">
                  <c:v>124</c:v>
                </c:pt>
                <c:pt idx="93">
                  <c:v>125</c:v>
                </c:pt>
                <c:pt idx="94">
                  <c:v>126</c:v>
                </c:pt>
                <c:pt idx="95">
                  <c:v>127</c:v>
                </c:pt>
                <c:pt idx="96">
                  <c:v>128</c:v>
                </c:pt>
                <c:pt idx="97">
                  <c:v>129</c:v>
                </c:pt>
                <c:pt idx="98">
                  <c:v>130</c:v>
                </c:pt>
                <c:pt idx="99">
                  <c:v>131</c:v>
                </c:pt>
                <c:pt idx="100">
                  <c:v>132</c:v>
                </c:pt>
                <c:pt idx="101">
                  <c:v>133</c:v>
                </c:pt>
                <c:pt idx="102">
                  <c:v>135</c:v>
                </c:pt>
                <c:pt idx="103">
                  <c:v>136</c:v>
                </c:pt>
                <c:pt idx="104">
                  <c:v>137</c:v>
                </c:pt>
                <c:pt idx="105">
                  <c:v>138</c:v>
                </c:pt>
                <c:pt idx="106">
                  <c:v>140</c:v>
                </c:pt>
                <c:pt idx="107">
                  <c:v>141</c:v>
                </c:pt>
                <c:pt idx="108">
                  <c:v>142</c:v>
                </c:pt>
                <c:pt idx="109">
                  <c:v>143</c:v>
                </c:pt>
                <c:pt idx="110">
                  <c:v>149</c:v>
                </c:pt>
                <c:pt idx="111">
                  <c:v>152</c:v>
                </c:pt>
                <c:pt idx="112">
                  <c:v>153</c:v>
                </c:pt>
                <c:pt idx="113">
                  <c:v>160</c:v>
                </c:pt>
                <c:pt idx="114">
                  <c:v>170</c:v>
                </c:pt>
                <c:pt idx="115">
                  <c:v>38</c:v>
                </c:pt>
              </c:strCache>
            </c:strRef>
          </c:cat>
          <c:val>
            <c:numRef>
              <c:f>'Score distribution'!$B$8:$B$124</c:f>
              <c:numCache>
                <c:formatCode>General</c:formatCode>
                <c:ptCount val="1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5</c:v>
                </c:pt>
                <c:pt idx="18">
                  <c:v>10</c:v>
                </c:pt>
                <c:pt idx="19">
                  <c:v>13</c:v>
                </c:pt>
                <c:pt idx="20">
                  <c:v>8</c:v>
                </c:pt>
                <c:pt idx="21">
                  <c:v>11</c:v>
                </c:pt>
                <c:pt idx="22">
                  <c:v>16</c:v>
                </c:pt>
                <c:pt idx="23">
                  <c:v>9</c:v>
                </c:pt>
                <c:pt idx="24">
                  <c:v>16</c:v>
                </c:pt>
                <c:pt idx="25">
                  <c:v>22</c:v>
                </c:pt>
                <c:pt idx="26">
                  <c:v>11</c:v>
                </c:pt>
                <c:pt idx="27">
                  <c:v>20</c:v>
                </c:pt>
                <c:pt idx="28">
                  <c:v>13</c:v>
                </c:pt>
                <c:pt idx="29">
                  <c:v>22</c:v>
                </c:pt>
                <c:pt idx="30">
                  <c:v>20</c:v>
                </c:pt>
                <c:pt idx="31">
                  <c:v>18</c:v>
                </c:pt>
                <c:pt idx="32">
                  <c:v>18</c:v>
                </c:pt>
                <c:pt idx="33">
                  <c:v>20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29</c:v>
                </c:pt>
                <c:pt idx="38">
                  <c:v>16</c:v>
                </c:pt>
                <c:pt idx="39">
                  <c:v>26</c:v>
                </c:pt>
                <c:pt idx="40">
                  <c:v>22</c:v>
                </c:pt>
                <c:pt idx="41">
                  <c:v>26</c:v>
                </c:pt>
                <c:pt idx="42">
                  <c:v>23</c:v>
                </c:pt>
                <c:pt idx="43">
                  <c:v>19</c:v>
                </c:pt>
                <c:pt idx="44">
                  <c:v>36</c:v>
                </c:pt>
                <c:pt idx="45">
                  <c:v>29</c:v>
                </c:pt>
                <c:pt idx="46">
                  <c:v>25</c:v>
                </c:pt>
                <c:pt idx="47">
                  <c:v>22</c:v>
                </c:pt>
                <c:pt idx="48">
                  <c:v>17</c:v>
                </c:pt>
                <c:pt idx="49">
                  <c:v>27</c:v>
                </c:pt>
                <c:pt idx="50">
                  <c:v>31</c:v>
                </c:pt>
                <c:pt idx="51">
                  <c:v>18</c:v>
                </c:pt>
                <c:pt idx="52">
                  <c:v>33</c:v>
                </c:pt>
                <c:pt idx="53">
                  <c:v>39</c:v>
                </c:pt>
                <c:pt idx="54">
                  <c:v>22</c:v>
                </c:pt>
                <c:pt idx="55">
                  <c:v>33</c:v>
                </c:pt>
                <c:pt idx="56">
                  <c:v>33</c:v>
                </c:pt>
                <c:pt idx="57">
                  <c:v>23</c:v>
                </c:pt>
                <c:pt idx="58">
                  <c:v>30</c:v>
                </c:pt>
                <c:pt idx="59">
                  <c:v>23</c:v>
                </c:pt>
                <c:pt idx="60">
                  <c:v>19</c:v>
                </c:pt>
                <c:pt idx="61">
                  <c:v>19</c:v>
                </c:pt>
                <c:pt idx="62">
                  <c:v>28</c:v>
                </c:pt>
                <c:pt idx="63">
                  <c:v>21</c:v>
                </c:pt>
                <c:pt idx="64">
                  <c:v>24</c:v>
                </c:pt>
                <c:pt idx="65">
                  <c:v>22</c:v>
                </c:pt>
                <c:pt idx="66">
                  <c:v>24</c:v>
                </c:pt>
                <c:pt idx="67">
                  <c:v>27</c:v>
                </c:pt>
                <c:pt idx="68">
                  <c:v>18</c:v>
                </c:pt>
                <c:pt idx="69">
                  <c:v>22</c:v>
                </c:pt>
                <c:pt idx="70">
                  <c:v>23</c:v>
                </c:pt>
                <c:pt idx="71">
                  <c:v>13</c:v>
                </c:pt>
                <c:pt idx="72">
                  <c:v>16</c:v>
                </c:pt>
                <c:pt idx="73">
                  <c:v>27</c:v>
                </c:pt>
                <c:pt idx="74">
                  <c:v>15</c:v>
                </c:pt>
                <c:pt idx="75">
                  <c:v>10</c:v>
                </c:pt>
                <c:pt idx="76">
                  <c:v>8</c:v>
                </c:pt>
                <c:pt idx="77">
                  <c:v>8</c:v>
                </c:pt>
                <c:pt idx="78">
                  <c:v>13</c:v>
                </c:pt>
                <c:pt idx="79">
                  <c:v>8</c:v>
                </c:pt>
                <c:pt idx="80">
                  <c:v>13</c:v>
                </c:pt>
                <c:pt idx="81">
                  <c:v>7</c:v>
                </c:pt>
                <c:pt idx="82">
                  <c:v>6</c:v>
                </c:pt>
                <c:pt idx="83">
                  <c:v>6</c:v>
                </c:pt>
                <c:pt idx="84">
                  <c:v>7</c:v>
                </c:pt>
                <c:pt idx="85">
                  <c:v>11</c:v>
                </c:pt>
                <c:pt idx="86">
                  <c:v>9</c:v>
                </c:pt>
                <c:pt idx="87">
                  <c:v>2</c:v>
                </c:pt>
                <c:pt idx="88">
                  <c:v>6</c:v>
                </c:pt>
                <c:pt idx="89">
                  <c:v>6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2</c:v>
                </c:pt>
                <c:pt idx="94">
                  <c:v>7</c:v>
                </c:pt>
                <c:pt idx="95">
                  <c:v>4</c:v>
                </c:pt>
                <c:pt idx="96">
                  <c:v>2</c:v>
                </c:pt>
                <c:pt idx="97">
                  <c:v>4</c:v>
                </c:pt>
                <c:pt idx="98">
                  <c:v>3</c:v>
                </c:pt>
                <c:pt idx="99">
                  <c:v>3</c:v>
                </c:pt>
                <c:pt idx="100">
                  <c:v>4</c:v>
                </c:pt>
                <c:pt idx="101">
                  <c:v>3</c:v>
                </c:pt>
                <c:pt idx="102">
                  <c:v>2</c:v>
                </c:pt>
                <c:pt idx="103">
                  <c:v>1</c:v>
                </c:pt>
                <c:pt idx="104">
                  <c:v>4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3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</c:numCache>
            </c:numRef>
          </c:val>
        </c:ser>
        <c:gapWidth val="50"/>
        <c:axId val="62909824"/>
        <c:axId val="65299968"/>
      </c:barChart>
      <c:catAx>
        <c:axId val="62909824"/>
        <c:scaling>
          <c:orientation val="minMax"/>
        </c:scaling>
        <c:axPos val="b"/>
        <c:tickLblPos val="nextTo"/>
        <c:crossAx val="65299968"/>
        <c:crosses val="autoZero"/>
        <c:auto val="1"/>
        <c:lblAlgn val="ctr"/>
        <c:lblOffset val="100"/>
      </c:catAx>
      <c:valAx>
        <c:axId val="65299968"/>
        <c:scaling>
          <c:orientation val="minMax"/>
        </c:scaling>
        <c:axPos val="l"/>
        <c:majorGridlines/>
        <c:numFmt formatCode="General" sourceLinked="1"/>
        <c:tickLblPos val="nextTo"/>
        <c:crossAx val="62909824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pivotSource>
    <c:name>[Chatterbowl Database.xlsx]Score distribution!PivotTable2</c:name>
    <c:fmtId val="3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'Score distribution'!$R$7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'Score distribution'!$Q$8:$Q$24</c:f>
              <c:strCache>
                <c:ptCount val="1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</c:strCache>
            </c:strRef>
          </c:cat>
          <c:val>
            <c:numRef>
              <c:f>'Score distribution'!$R$8:$R$24</c:f>
              <c:numCache>
                <c:formatCode>General</c:formatCode>
                <c:ptCount val="16"/>
                <c:pt idx="0">
                  <c:v>2</c:v>
                </c:pt>
                <c:pt idx="1">
                  <c:v>12</c:v>
                </c:pt>
                <c:pt idx="2">
                  <c:v>40</c:v>
                </c:pt>
                <c:pt idx="3">
                  <c:v>122</c:v>
                </c:pt>
                <c:pt idx="4">
                  <c:v>180</c:v>
                </c:pt>
                <c:pt idx="5">
                  <c:v>214</c:v>
                </c:pt>
                <c:pt idx="6">
                  <c:v>232</c:v>
                </c:pt>
                <c:pt idx="7">
                  <c:v>214</c:v>
                </c:pt>
                <c:pt idx="8">
                  <c:v>138</c:v>
                </c:pt>
                <c:pt idx="9">
                  <c:v>68</c:v>
                </c:pt>
                <c:pt idx="10">
                  <c:v>31</c:v>
                </c:pt>
                <c:pt idx="11">
                  <c:v>18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gapWidth val="50"/>
        <c:axId val="97909760"/>
        <c:axId val="97928320"/>
      </c:barChart>
      <c:catAx>
        <c:axId val="97909760"/>
        <c:scaling>
          <c:orientation val="minMax"/>
        </c:scaling>
        <c:axPos val="b"/>
        <c:tickLblPos val="nextTo"/>
        <c:crossAx val="97928320"/>
        <c:crosses val="autoZero"/>
        <c:auto val="1"/>
        <c:lblAlgn val="ctr"/>
        <c:lblOffset val="100"/>
      </c:catAx>
      <c:valAx>
        <c:axId val="97928320"/>
        <c:scaling>
          <c:orientation val="minMax"/>
        </c:scaling>
        <c:axPos val="l"/>
        <c:majorGridlines/>
        <c:numFmt formatCode="General" sourceLinked="1"/>
        <c:tickLblPos val="nextTo"/>
        <c:crossAx val="97909760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pivotSource>
    <c:name>[Chatterbowl Database.xlsx]Score distribution!PivotTable3</c:name>
    <c:fmtId val="4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'Score distribution'!$AE$7:$AE$8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'Score distribution'!$AD$9:$AD$25</c:f>
              <c:strCache>
                <c:ptCount val="1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</c:strCache>
            </c:strRef>
          </c:cat>
          <c:val>
            <c:numRef>
              <c:f>'Score distribution'!$AE$9:$AE$25</c:f>
              <c:numCache>
                <c:formatCode>General</c:formatCode>
                <c:ptCount val="16"/>
                <c:pt idx="1">
                  <c:v>1</c:v>
                </c:pt>
                <c:pt idx="2">
                  <c:v>12</c:v>
                </c:pt>
                <c:pt idx="3">
                  <c:v>25</c:v>
                </c:pt>
                <c:pt idx="4">
                  <c:v>32</c:v>
                </c:pt>
                <c:pt idx="5">
                  <c:v>28</c:v>
                </c:pt>
                <c:pt idx="6">
                  <c:v>47</c:v>
                </c:pt>
                <c:pt idx="7">
                  <c:v>48</c:v>
                </c:pt>
                <c:pt idx="8">
                  <c:v>32</c:v>
                </c:pt>
                <c:pt idx="9">
                  <c:v>11</c:v>
                </c:pt>
                <c:pt idx="10">
                  <c:v>8</c:v>
                </c:pt>
                <c:pt idx="11">
                  <c:v>8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1"/>
          <c:order val="1"/>
          <c:tx>
            <c:strRef>
              <c:f>'Score distribution'!$AF$7:$AF$8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'Score distribution'!$AD$9:$AD$25</c:f>
              <c:strCache>
                <c:ptCount val="1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</c:strCache>
            </c:strRef>
          </c:cat>
          <c:val>
            <c:numRef>
              <c:f>'Score distribution'!$AF$9:$AF$25</c:f>
              <c:numCache>
                <c:formatCode>General</c:formatCode>
                <c:ptCount val="16"/>
                <c:pt idx="0">
                  <c:v>2</c:v>
                </c:pt>
                <c:pt idx="2">
                  <c:v>3</c:v>
                </c:pt>
                <c:pt idx="3">
                  <c:v>29</c:v>
                </c:pt>
                <c:pt idx="4">
                  <c:v>39</c:v>
                </c:pt>
                <c:pt idx="5">
                  <c:v>44</c:v>
                </c:pt>
                <c:pt idx="6">
                  <c:v>49</c:v>
                </c:pt>
                <c:pt idx="7">
                  <c:v>38</c:v>
                </c:pt>
                <c:pt idx="8">
                  <c:v>24</c:v>
                </c:pt>
                <c:pt idx="9">
                  <c:v>15</c:v>
                </c:pt>
                <c:pt idx="10">
                  <c:v>8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strRef>
              <c:f>'Score distribution'!$AG$7:$AG$8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'Score distribution'!$AD$9:$AD$25</c:f>
              <c:strCache>
                <c:ptCount val="1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</c:strCache>
            </c:strRef>
          </c:cat>
          <c:val>
            <c:numRef>
              <c:f>'Score distribution'!$AG$9:$AG$25</c:f>
              <c:numCache>
                <c:formatCode>General</c:formatCode>
                <c:ptCount val="16"/>
                <c:pt idx="1">
                  <c:v>1</c:v>
                </c:pt>
                <c:pt idx="2">
                  <c:v>7</c:v>
                </c:pt>
                <c:pt idx="3">
                  <c:v>17</c:v>
                </c:pt>
                <c:pt idx="4">
                  <c:v>30</c:v>
                </c:pt>
                <c:pt idx="5">
                  <c:v>56</c:v>
                </c:pt>
                <c:pt idx="6">
                  <c:v>49</c:v>
                </c:pt>
                <c:pt idx="7">
                  <c:v>42</c:v>
                </c:pt>
                <c:pt idx="8">
                  <c:v>26</c:v>
                </c:pt>
                <c:pt idx="9">
                  <c:v>18</c:v>
                </c:pt>
                <c:pt idx="10">
                  <c:v>6</c:v>
                </c:pt>
                <c:pt idx="11">
                  <c:v>1</c:v>
                </c:pt>
                <c:pt idx="12">
                  <c:v>2</c:v>
                </c:pt>
                <c:pt idx="15">
                  <c:v>1</c:v>
                </c:pt>
              </c:numCache>
            </c:numRef>
          </c:val>
        </c:ser>
        <c:ser>
          <c:idx val="3"/>
          <c:order val="3"/>
          <c:tx>
            <c:strRef>
              <c:f>'Score distribution'!$AH$7:$AH$8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'Score distribution'!$AD$9:$AD$25</c:f>
              <c:strCache>
                <c:ptCount val="1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</c:strCache>
            </c:strRef>
          </c:cat>
          <c:val>
            <c:numRef>
              <c:f>'Score distribution'!$AH$9:$AH$25</c:f>
              <c:numCache>
                <c:formatCode>General</c:formatCode>
                <c:ptCount val="16"/>
                <c:pt idx="1">
                  <c:v>5</c:v>
                </c:pt>
                <c:pt idx="2">
                  <c:v>6</c:v>
                </c:pt>
                <c:pt idx="3">
                  <c:v>21</c:v>
                </c:pt>
                <c:pt idx="4">
                  <c:v>30</c:v>
                </c:pt>
                <c:pt idx="5">
                  <c:v>51</c:v>
                </c:pt>
                <c:pt idx="6">
                  <c:v>50</c:v>
                </c:pt>
                <c:pt idx="7">
                  <c:v>40</c:v>
                </c:pt>
                <c:pt idx="8">
                  <c:v>29</c:v>
                </c:pt>
                <c:pt idx="9">
                  <c:v>13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4"/>
          <c:order val="4"/>
          <c:tx>
            <c:strRef>
              <c:f>'Score distribution'!$AI$7:$AI$8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'Score distribution'!$AD$9:$AD$25</c:f>
              <c:strCache>
                <c:ptCount val="16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</c:strCache>
            </c:strRef>
          </c:cat>
          <c:val>
            <c:numRef>
              <c:f>'Score distribution'!$AI$9:$AI$25</c:f>
              <c:numCache>
                <c:formatCode>General</c:formatCode>
                <c:ptCount val="16"/>
                <c:pt idx="1">
                  <c:v>5</c:v>
                </c:pt>
                <c:pt idx="2">
                  <c:v>12</c:v>
                </c:pt>
                <c:pt idx="3">
                  <c:v>30</c:v>
                </c:pt>
                <c:pt idx="4">
                  <c:v>49</c:v>
                </c:pt>
                <c:pt idx="5">
                  <c:v>35</c:v>
                </c:pt>
                <c:pt idx="6">
                  <c:v>37</c:v>
                </c:pt>
                <c:pt idx="7">
                  <c:v>46</c:v>
                </c:pt>
                <c:pt idx="8">
                  <c:v>27</c:v>
                </c:pt>
                <c:pt idx="9">
                  <c:v>11</c:v>
                </c:pt>
                <c:pt idx="10">
                  <c:v>4</c:v>
                </c:pt>
              </c:numCache>
            </c:numRef>
          </c:val>
        </c:ser>
        <c:axId val="118069504"/>
        <c:axId val="118272000"/>
      </c:barChart>
      <c:catAx>
        <c:axId val="118069504"/>
        <c:scaling>
          <c:orientation val="minMax"/>
        </c:scaling>
        <c:axPos val="b"/>
        <c:tickLblPos val="nextTo"/>
        <c:crossAx val="118272000"/>
        <c:crosses val="autoZero"/>
        <c:auto val="1"/>
        <c:lblAlgn val="ctr"/>
        <c:lblOffset val="100"/>
      </c:catAx>
      <c:valAx>
        <c:axId val="118272000"/>
        <c:scaling>
          <c:orientation val="minMax"/>
        </c:scaling>
        <c:axPos val="l"/>
        <c:majorGridlines/>
        <c:numFmt formatCode="General" sourceLinked="1"/>
        <c:tickLblPos val="nextTo"/>
        <c:crossAx val="118069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'Score distribution'!$AE$28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distribution'!$AE$29:$AE$45</c:f>
              <c:numCache>
                <c:formatCode>0.00%</c:formatCode>
                <c:ptCount val="17"/>
                <c:pt idx="0">
                  <c:v>0</c:v>
                </c:pt>
                <c:pt idx="1">
                  <c:v>3.90625E-3</c:v>
                </c:pt>
                <c:pt idx="2">
                  <c:v>4.6875E-2</c:v>
                </c:pt>
                <c:pt idx="3">
                  <c:v>9.765625E-2</c:v>
                </c:pt>
                <c:pt idx="4">
                  <c:v>0.125</c:v>
                </c:pt>
                <c:pt idx="5">
                  <c:v>0.109375</c:v>
                </c:pt>
                <c:pt idx="6">
                  <c:v>0.18359375</c:v>
                </c:pt>
                <c:pt idx="7">
                  <c:v>0.1875</c:v>
                </c:pt>
                <c:pt idx="8">
                  <c:v>0.125</c:v>
                </c:pt>
                <c:pt idx="9">
                  <c:v>4.296875E-2</c:v>
                </c:pt>
                <c:pt idx="10">
                  <c:v>3.125E-2</c:v>
                </c:pt>
                <c:pt idx="11">
                  <c:v>3.125E-2</c:v>
                </c:pt>
                <c:pt idx="12">
                  <c:v>7.8125E-3</c:v>
                </c:pt>
                <c:pt idx="13">
                  <c:v>3.90625E-3</c:v>
                </c:pt>
                <c:pt idx="14">
                  <c:v>3.90625E-3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ser>
          <c:idx val="1"/>
          <c:order val="1"/>
          <c:tx>
            <c:strRef>
              <c:f>'Score distribution'!$AF$28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distribution'!$AF$29:$AF$45</c:f>
              <c:numCache>
                <c:formatCode>0.00%</c:formatCode>
                <c:ptCount val="17"/>
                <c:pt idx="0">
                  <c:v>7.8125E-3</c:v>
                </c:pt>
                <c:pt idx="1">
                  <c:v>0</c:v>
                </c:pt>
                <c:pt idx="2">
                  <c:v>1.171875E-2</c:v>
                </c:pt>
                <c:pt idx="3">
                  <c:v>0.11328125</c:v>
                </c:pt>
                <c:pt idx="4">
                  <c:v>0.15234375</c:v>
                </c:pt>
                <c:pt idx="5">
                  <c:v>0.171875</c:v>
                </c:pt>
                <c:pt idx="6">
                  <c:v>0.19140625</c:v>
                </c:pt>
                <c:pt idx="7">
                  <c:v>0.1484375</c:v>
                </c:pt>
                <c:pt idx="8">
                  <c:v>9.375E-2</c:v>
                </c:pt>
                <c:pt idx="9">
                  <c:v>5.859375E-2</c:v>
                </c:pt>
                <c:pt idx="10">
                  <c:v>3.125E-2</c:v>
                </c:pt>
                <c:pt idx="11">
                  <c:v>1.171875E-2</c:v>
                </c:pt>
                <c:pt idx="12">
                  <c:v>3.90625E-3</c:v>
                </c:pt>
                <c:pt idx="13">
                  <c:v>3.90625E-3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ser>
          <c:idx val="2"/>
          <c:order val="2"/>
          <c:tx>
            <c:strRef>
              <c:f>'Score distribution'!$AG$28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distribution'!$AG$29:$AG$45</c:f>
              <c:numCache>
                <c:formatCode>0.00%</c:formatCode>
                <c:ptCount val="17"/>
                <c:pt idx="0">
                  <c:v>0</c:v>
                </c:pt>
                <c:pt idx="1">
                  <c:v>3.90625E-3</c:v>
                </c:pt>
                <c:pt idx="2">
                  <c:v>2.734375E-2</c:v>
                </c:pt>
                <c:pt idx="3">
                  <c:v>6.640625E-2</c:v>
                </c:pt>
                <c:pt idx="4">
                  <c:v>0.1171875</c:v>
                </c:pt>
                <c:pt idx="5">
                  <c:v>0.21875</c:v>
                </c:pt>
                <c:pt idx="6">
                  <c:v>0.19140625</c:v>
                </c:pt>
                <c:pt idx="7">
                  <c:v>0.1640625</c:v>
                </c:pt>
                <c:pt idx="8">
                  <c:v>0.1015625</c:v>
                </c:pt>
                <c:pt idx="9">
                  <c:v>7.03125E-2</c:v>
                </c:pt>
                <c:pt idx="10">
                  <c:v>2.34375E-2</c:v>
                </c:pt>
                <c:pt idx="11">
                  <c:v>3.90625E-3</c:v>
                </c:pt>
                <c:pt idx="12">
                  <c:v>7.8125E-3</c:v>
                </c:pt>
                <c:pt idx="13">
                  <c:v>0</c:v>
                </c:pt>
                <c:pt idx="14">
                  <c:v>0</c:v>
                </c:pt>
                <c:pt idx="15">
                  <c:v>3.90625E-3</c:v>
                </c:pt>
                <c:pt idx="16">
                  <c:v>1</c:v>
                </c:pt>
              </c:numCache>
            </c:numRef>
          </c:val>
        </c:ser>
        <c:ser>
          <c:idx val="3"/>
          <c:order val="3"/>
          <c:tx>
            <c:strRef>
              <c:f>'Score distribution'!$AH$28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distribution'!$AH$29:$AH$45</c:f>
              <c:numCache>
                <c:formatCode>0.00%</c:formatCode>
                <c:ptCount val="17"/>
                <c:pt idx="0">
                  <c:v>0</c:v>
                </c:pt>
                <c:pt idx="1">
                  <c:v>1.953125E-2</c:v>
                </c:pt>
                <c:pt idx="2">
                  <c:v>2.34375E-2</c:v>
                </c:pt>
                <c:pt idx="3">
                  <c:v>8.203125E-2</c:v>
                </c:pt>
                <c:pt idx="4">
                  <c:v>0.1171875</c:v>
                </c:pt>
                <c:pt idx="5">
                  <c:v>0.19921875</c:v>
                </c:pt>
                <c:pt idx="6">
                  <c:v>0.1953125</c:v>
                </c:pt>
                <c:pt idx="7">
                  <c:v>0.15625</c:v>
                </c:pt>
                <c:pt idx="8">
                  <c:v>0.11328125</c:v>
                </c:pt>
                <c:pt idx="9">
                  <c:v>5.078125E-2</c:v>
                </c:pt>
                <c:pt idx="10">
                  <c:v>1.953125E-2</c:v>
                </c:pt>
                <c:pt idx="11">
                  <c:v>2.34375E-2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ser>
          <c:idx val="4"/>
          <c:order val="4"/>
          <c:tx>
            <c:strRef>
              <c:f>'Score distribution'!$AI$28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distribution'!$AI$29:$AI$45</c:f>
              <c:numCache>
                <c:formatCode>0.00%</c:formatCode>
                <c:ptCount val="17"/>
                <c:pt idx="0">
                  <c:v>0</c:v>
                </c:pt>
                <c:pt idx="1">
                  <c:v>1.953125E-2</c:v>
                </c:pt>
                <c:pt idx="2">
                  <c:v>4.6875E-2</c:v>
                </c:pt>
                <c:pt idx="3">
                  <c:v>0.1171875</c:v>
                </c:pt>
                <c:pt idx="4">
                  <c:v>0.19140625</c:v>
                </c:pt>
                <c:pt idx="5">
                  <c:v>0.13671875</c:v>
                </c:pt>
                <c:pt idx="6">
                  <c:v>0.14453125</c:v>
                </c:pt>
                <c:pt idx="7">
                  <c:v>0.1796875</c:v>
                </c:pt>
                <c:pt idx="8">
                  <c:v>0.10546875</c:v>
                </c:pt>
                <c:pt idx="9">
                  <c:v>4.296875E-2</c:v>
                </c:pt>
                <c:pt idx="10">
                  <c:v>1.5625E-2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axId val="54224384"/>
        <c:axId val="54225920"/>
      </c:barChart>
      <c:catAx>
        <c:axId val="54224384"/>
        <c:scaling>
          <c:orientation val="minMax"/>
        </c:scaling>
        <c:axPos val="b"/>
        <c:tickLblPos val="nextTo"/>
        <c:crossAx val="54225920"/>
        <c:crosses val="autoZero"/>
        <c:auto val="1"/>
        <c:lblAlgn val="ctr"/>
        <c:lblOffset val="100"/>
      </c:catAx>
      <c:valAx>
        <c:axId val="54225920"/>
        <c:scaling>
          <c:orientation val="minMax"/>
        </c:scaling>
        <c:axPos val="l"/>
        <c:majorGridlines/>
        <c:numFmt formatCode="0.00%" sourceLinked="1"/>
        <c:tickLblPos val="nextTo"/>
        <c:crossAx val="54224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'Score distribution'!$AE$28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distribution'!$AE$29:$AE$45</c:f>
              <c:numCache>
                <c:formatCode>0.00%</c:formatCode>
                <c:ptCount val="17"/>
                <c:pt idx="0">
                  <c:v>0</c:v>
                </c:pt>
                <c:pt idx="1">
                  <c:v>3.90625E-3</c:v>
                </c:pt>
                <c:pt idx="2">
                  <c:v>4.6875E-2</c:v>
                </c:pt>
                <c:pt idx="3">
                  <c:v>9.765625E-2</c:v>
                </c:pt>
                <c:pt idx="4">
                  <c:v>0.125</c:v>
                </c:pt>
                <c:pt idx="5">
                  <c:v>0.109375</c:v>
                </c:pt>
                <c:pt idx="6">
                  <c:v>0.18359375</c:v>
                </c:pt>
                <c:pt idx="7">
                  <c:v>0.1875</c:v>
                </c:pt>
                <c:pt idx="8">
                  <c:v>0.125</c:v>
                </c:pt>
                <c:pt idx="9">
                  <c:v>4.296875E-2</c:v>
                </c:pt>
                <c:pt idx="10">
                  <c:v>3.125E-2</c:v>
                </c:pt>
                <c:pt idx="11">
                  <c:v>3.125E-2</c:v>
                </c:pt>
                <c:pt idx="12">
                  <c:v>7.8125E-3</c:v>
                </c:pt>
                <c:pt idx="13">
                  <c:v>3.90625E-3</c:v>
                </c:pt>
                <c:pt idx="14">
                  <c:v>3.90625E-3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ser>
          <c:idx val="1"/>
          <c:order val="1"/>
          <c:tx>
            <c:strRef>
              <c:f>'Score distribution'!$AF$28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distribution'!$AF$29:$AF$45</c:f>
              <c:numCache>
                <c:formatCode>0.00%</c:formatCode>
                <c:ptCount val="17"/>
                <c:pt idx="0">
                  <c:v>7.8125E-3</c:v>
                </c:pt>
                <c:pt idx="1">
                  <c:v>0</c:v>
                </c:pt>
                <c:pt idx="2">
                  <c:v>1.171875E-2</c:v>
                </c:pt>
                <c:pt idx="3">
                  <c:v>0.11328125</c:v>
                </c:pt>
                <c:pt idx="4">
                  <c:v>0.15234375</c:v>
                </c:pt>
                <c:pt idx="5">
                  <c:v>0.171875</c:v>
                </c:pt>
                <c:pt idx="6">
                  <c:v>0.19140625</c:v>
                </c:pt>
                <c:pt idx="7">
                  <c:v>0.1484375</c:v>
                </c:pt>
                <c:pt idx="8">
                  <c:v>9.375E-2</c:v>
                </c:pt>
                <c:pt idx="9">
                  <c:v>5.859375E-2</c:v>
                </c:pt>
                <c:pt idx="10">
                  <c:v>3.125E-2</c:v>
                </c:pt>
                <c:pt idx="11">
                  <c:v>1.171875E-2</c:v>
                </c:pt>
                <c:pt idx="12">
                  <c:v>3.90625E-3</c:v>
                </c:pt>
                <c:pt idx="13">
                  <c:v>3.90625E-3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ser>
          <c:idx val="2"/>
          <c:order val="2"/>
          <c:tx>
            <c:strRef>
              <c:f>'Score distribution'!$AG$28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distribution'!$AG$29:$AG$45</c:f>
              <c:numCache>
                <c:formatCode>0.00%</c:formatCode>
                <c:ptCount val="17"/>
                <c:pt idx="0">
                  <c:v>0</c:v>
                </c:pt>
                <c:pt idx="1">
                  <c:v>3.90625E-3</c:v>
                </c:pt>
                <c:pt idx="2">
                  <c:v>2.734375E-2</c:v>
                </c:pt>
                <c:pt idx="3">
                  <c:v>6.640625E-2</c:v>
                </c:pt>
                <c:pt idx="4">
                  <c:v>0.1171875</c:v>
                </c:pt>
                <c:pt idx="5">
                  <c:v>0.21875</c:v>
                </c:pt>
                <c:pt idx="6">
                  <c:v>0.19140625</c:v>
                </c:pt>
                <c:pt idx="7">
                  <c:v>0.1640625</c:v>
                </c:pt>
                <c:pt idx="8">
                  <c:v>0.1015625</c:v>
                </c:pt>
                <c:pt idx="9">
                  <c:v>7.03125E-2</c:v>
                </c:pt>
                <c:pt idx="10">
                  <c:v>2.34375E-2</c:v>
                </c:pt>
                <c:pt idx="11">
                  <c:v>3.90625E-3</c:v>
                </c:pt>
                <c:pt idx="12">
                  <c:v>7.8125E-3</c:v>
                </c:pt>
                <c:pt idx="13">
                  <c:v>0</c:v>
                </c:pt>
                <c:pt idx="14">
                  <c:v>0</c:v>
                </c:pt>
                <c:pt idx="15">
                  <c:v>3.90625E-3</c:v>
                </c:pt>
                <c:pt idx="16">
                  <c:v>1</c:v>
                </c:pt>
              </c:numCache>
            </c:numRef>
          </c:val>
        </c:ser>
        <c:ser>
          <c:idx val="3"/>
          <c:order val="3"/>
          <c:tx>
            <c:strRef>
              <c:f>'Score distribution'!$AH$28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distribution'!$AH$29:$AH$45</c:f>
              <c:numCache>
                <c:formatCode>0.00%</c:formatCode>
                <c:ptCount val="17"/>
                <c:pt idx="0">
                  <c:v>0</c:v>
                </c:pt>
                <c:pt idx="1">
                  <c:v>1.953125E-2</c:v>
                </c:pt>
                <c:pt idx="2">
                  <c:v>2.34375E-2</c:v>
                </c:pt>
                <c:pt idx="3">
                  <c:v>8.203125E-2</c:v>
                </c:pt>
                <c:pt idx="4">
                  <c:v>0.1171875</c:v>
                </c:pt>
                <c:pt idx="5">
                  <c:v>0.19921875</c:v>
                </c:pt>
                <c:pt idx="6">
                  <c:v>0.1953125</c:v>
                </c:pt>
                <c:pt idx="7">
                  <c:v>0.15625</c:v>
                </c:pt>
                <c:pt idx="8">
                  <c:v>0.11328125</c:v>
                </c:pt>
                <c:pt idx="9">
                  <c:v>5.078125E-2</c:v>
                </c:pt>
                <c:pt idx="10">
                  <c:v>1.953125E-2</c:v>
                </c:pt>
                <c:pt idx="11">
                  <c:v>2.34375E-2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ser>
          <c:idx val="4"/>
          <c:order val="4"/>
          <c:tx>
            <c:strRef>
              <c:f>'Score distribution'!$AI$28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'Score distribution'!$AD$29:$AD$45</c:f>
              <c:strCache>
                <c:ptCount val="1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70-79</c:v>
                </c:pt>
                <c:pt idx="6">
                  <c:v>80-89</c:v>
                </c:pt>
                <c:pt idx="7">
                  <c:v>90-99</c:v>
                </c:pt>
                <c:pt idx="8">
                  <c:v>100-109</c:v>
                </c:pt>
                <c:pt idx="9">
                  <c:v>110-119</c:v>
                </c:pt>
                <c:pt idx="10">
                  <c:v>120-129</c:v>
                </c:pt>
                <c:pt idx="11">
                  <c:v>130-139</c:v>
                </c:pt>
                <c:pt idx="12">
                  <c:v>140-149</c:v>
                </c:pt>
                <c:pt idx="13">
                  <c:v>150-159</c:v>
                </c:pt>
                <c:pt idx="14">
                  <c:v>160-169</c:v>
                </c:pt>
                <c:pt idx="15">
                  <c:v>170-179</c:v>
                </c:pt>
                <c:pt idx="16">
                  <c:v>Grand Total</c:v>
                </c:pt>
              </c:strCache>
            </c:strRef>
          </c:cat>
          <c:val>
            <c:numRef>
              <c:f>'Score distribution'!$AI$29:$AI$45</c:f>
              <c:numCache>
                <c:formatCode>0.00%</c:formatCode>
                <c:ptCount val="17"/>
                <c:pt idx="0">
                  <c:v>0</c:v>
                </c:pt>
                <c:pt idx="1">
                  <c:v>1.953125E-2</c:v>
                </c:pt>
                <c:pt idx="2">
                  <c:v>4.6875E-2</c:v>
                </c:pt>
                <c:pt idx="3">
                  <c:v>0.1171875</c:v>
                </c:pt>
                <c:pt idx="4">
                  <c:v>0.19140625</c:v>
                </c:pt>
                <c:pt idx="5">
                  <c:v>0.13671875</c:v>
                </c:pt>
                <c:pt idx="6">
                  <c:v>0.14453125</c:v>
                </c:pt>
                <c:pt idx="7">
                  <c:v>0.1796875</c:v>
                </c:pt>
                <c:pt idx="8">
                  <c:v>0.10546875</c:v>
                </c:pt>
                <c:pt idx="9">
                  <c:v>4.296875E-2</c:v>
                </c:pt>
                <c:pt idx="10">
                  <c:v>1.5625E-2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marker val="1"/>
        <c:axId val="54257152"/>
        <c:axId val="54258688"/>
      </c:lineChart>
      <c:catAx>
        <c:axId val="54257152"/>
        <c:scaling>
          <c:orientation val="minMax"/>
        </c:scaling>
        <c:axPos val="b"/>
        <c:tickLblPos val="nextTo"/>
        <c:crossAx val="54258688"/>
        <c:crosses val="autoZero"/>
        <c:auto val="1"/>
        <c:lblAlgn val="ctr"/>
        <c:lblOffset val="100"/>
      </c:catAx>
      <c:valAx>
        <c:axId val="54258688"/>
        <c:scaling>
          <c:orientation val="minMax"/>
        </c:scaling>
        <c:axPos val="l"/>
        <c:majorGridlines/>
        <c:numFmt formatCode="0.00%" sourceLinked="1"/>
        <c:tickLblPos val="nextTo"/>
        <c:crossAx val="54257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66675</xdr:rowOff>
    </xdr:from>
    <xdr:to>
      <xdr:col>14</xdr:col>
      <xdr:colOff>323850</xdr:colOff>
      <xdr:row>29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600075</xdr:colOff>
      <xdr:row>0</xdr:row>
      <xdr:rowOff>152400</xdr:rowOff>
    </xdr:from>
    <xdr:to>
      <xdr:col>27</xdr:col>
      <xdr:colOff>295275</xdr:colOff>
      <xdr:row>17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609599</xdr:colOff>
      <xdr:row>0</xdr:row>
      <xdr:rowOff>57149</xdr:rowOff>
    </xdr:from>
    <xdr:to>
      <xdr:col>47</xdr:col>
      <xdr:colOff>409574</xdr:colOff>
      <xdr:row>25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19049</xdr:colOff>
      <xdr:row>26</xdr:row>
      <xdr:rowOff>152399</xdr:rowOff>
    </xdr:from>
    <xdr:to>
      <xdr:col>47</xdr:col>
      <xdr:colOff>447674</xdr:colOff>
      <xdr:row>51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0</xdr:colOff>
      <xdr:row>53</xdr:row>
      <xdr:rowOff>0</xdr:rowOff>
    </xdr:from>
    <xdr:to>
      <xdr:col>47</xdr:col>
      <xdr:colOff>428625</xdr:colOff>
      <xdr:row>77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jamin" refreshedDate="43189.495698148145" createdVersion="3" refreshedVersion="3" minRefreshableVersion="3" recordCount="92">
  <cacheSource type="worksheet">
    <worksheetSource ref="U2:AN94" sheet="In Season WL Records"/>
  </cacheSource>
  <cacheFields count="20">
    <cacheField name="GM" numFmtId="0">
      <sharedItems/>
    </cacheField>
    <cacheField name="Year" numFmtId="0">
      <sharedItems containsSemiMixedTypes="0" containsString="0" containsNumber="1" containsInteger="1" minValue="2012" maxValue="2017" count="6">
        <n v="2012"/>
        <n v="2013"/>
        <n v="2014"/>
        <n v="2015"/>
        <n v="2016"/>
        <n v="2017"/>
      </sharedItems>
    </cacheField>
    <cacheField name="Playoffs?" numFmtId="0">
      <sharedItems count="3">
        <s v="Missed"/>
        <s v="Playoffs"/>
        <s v="TBC" u="1"/>
      </sharedItems>
    </cacheField>
    <cacheField name="GM &amp; Year" numFmtId="0">
      <sharedItems count="92">
        <s v="Ben Archer 2012"/>
        <s v="Ben Archer 2013"/>
        <s v="Ben Archer 2014"/>
        <s v="Ben Hendy 2012"/>
        <s v="Ben Hendy 2013"/>
        <s v="Ben Hendy 2014"/>
        <s v="Ben Hendy 2015"/>
        <s v="Ben Hendy 2016"/>
        <s v="Ben Hendy 2017"/>
        <s v="Chris Braithwaite 2012"/>
        <s v="Chris Braithwaite 2013"/>
        <s v="Chris Braithwaite 2014"/>
        <s v="Chris Braithwaite 2015"/>
        <s v="Chris Braithwaite 2017"/>
        <s v="Chris Hill 2015"/>
        <s v="Chris Hill 2016"/>
        <s v="Chris Hill 2017"/>
        <s v="Dan Sayles 2012"/>
        <s v="Dan Sayles 2013"/>
        <s v="Dan Sayles 2014"/>
        <s v="Dan Sayles 2015"/>
        <s v="Dan Sayles 2016"/>
        <s v="Dan Sayles 2017"/>
        <s v="Dan Smith 2012"/>
        <s v="Dan Smith 2013"/>
        <s v="Dan Smith 2014"/>
        <s v="Dan Smith 2015"/>
        <s v="David Slater 2012"/>
        <s v="David Slater 2013"/>
        <s v="David Slater 2014"/>
        <s v="David Slater 2015"/>
        <s v="David Slater 2016"/>
        <s v="David Slater 2017"/>
        <s v="Gareth Simpson 2012"/>
        <s v="Geoffrey Manboob 2012"/>
        <s v="Geoffrey Manboob 2013"/>
        <s v="Geoffrey Manboob 2014"/>
        <s v="Geoffrey Manboob 2015"/>
        <s v="Geoffrey Manboob 2016"/>
        <s v="Geoffrey Manboob 2017"/>
        <s v="Ian Kulkowski 2013"/>
        <s v="Ian Kulkowski 2014"/>
        <s v="Ian Kulkowski 2015"/>
        <s v="Ian Kulkowski 2016"/>
        <s v="Ian Kulkowski 2017"/>
        <s v="James Goodson 2013"/>
        <s v="James Goodson 2014"/>
        <s v="James Goodson 2015"/>
        <s v="James Goodson 2016"/>
        <s v="James Goodson 2017"/>
        <s v="Jamie Blair 2015"/>
        <s v="Jamie Blair 2016"/>
        <s v="Jamie Blair 2017"/>
        <s v="Jay Kelly 2013"/>
        <s v="Jay Kelly 2014"/>
        <s v="Jay Kelly 2015"/>
        <s v="Jay Kelly 2016"/>
        <s v="Jay Kelly 2017"/>
        <s v="Mark Simpson 2012"/>
        <s v="Mark Simpson 2013"/>
        <s v="Mark Simpson 2014"/>
        <s v="Mark Simpson 2015"/>
        <s v="Mark Simpson 2016"/>
        <s v="Mat Ward 2013"/>
        <s v="Mat Ward 2014"/>
        <s v="Mat Ward 2015"/>
        <s v="Mat Ward 2016"/>
        <s v="Mat Ward 2017"/>
        <s v="Max Cubberley 2012"/>
        <s v="Max Cubberley 2013"/>
        <s v="Max Cubberley 2014"/>
        <s v="Max Cubberley 2015"/>
        <s v="Max Cubberley 2016"/>
        <s v="Max Cubberley 2017"/>
        <s v="Mike Elmes 2012"/>
        <s v="Neil Hawke 2013"/>
        <s v="Neil Hawke 2014"/>
        <s v="Neil Hawke 2015"/>
        <s v="Neil Hawke 2016"/>
        <s v="Neil Hawke 2017"/>
        <s v="Owen Williams 2016"/>
        <s v="Owen Williams 2017"/>
        <s v="Pete Conaghan 2013"/>
        <s v="Pete Conaghan 2014"/>
        <s v="Philip Malcolm 2013"/>
        <s v="Philip Malcolm 2014"/>
        <s v="Steve Smith 2015"/>
        <s v="Steve Smith 2016"/>
        <s v="Steve Smith 2017"/>
        <s v="Stewart Carter 2016"/>
        <s v="Stewart Carter 2017"/>
        <s v="Tim Travers 2012"/>
      </sharedItems>
    </cacheField>
    <cacheField name="Wk 1" numFmtId="0">
      <sharedItems count="2">
        <s v="0-1-0"/>
        <s v="1-0-0"/>
      </sharedItems>
    </cacheField>
    <cacheField name="Wk 2" numFmtId="0">
      <sharedItems count="4">
        <s v="0-2-0"/>
        <s v="2-0-0"/>
        <s v="1-1-0"/>
        <s v="0-1-1"/>
      </sharedItems>
    </cacheField>
    <cacheField name="Wk 3" numFmtId="0">
      <sharedItems count="5">
        <s v="1-2-0"/>
        <s v="3-0-0"/>
        <s v="2-1-0"/>
        <s v="0-3-0"/>
        <s v="0-2-1"/>
      </sharedItems>
    </cacheField>
    <cacheField name="Wk 4" numFmtId="0">
      <sharedItems count="10">
        <s v="2-2-0"/>
        <s v="1-3-0"/>
        <s v="4-0-0"/>
        <s v="3-1-0"/>
        <s v="0-4-0"/>
        <s v="0-3-1"/>
        <s v="2-1-0" u="1"/>
        <s v="0-3-0" u="1"/>
        <s v="3-0-0" u="1"/>
        <s v="1-2-0" u="1"/>
      </sharedItems>
    </cacheField>
    <cacheField name="Wk 5" numFmtId="0">
      <sharedItems count="11">
        <s v="3-2-0"/>
        <s v="2-3-0"/>
        <s v="5-0-0"/>
        <s v="1-4-0"/>
        <s v="4-1-0"/>
        <s v="0-5-0"/>
        <s v="1-3-1"/>
        <s v="2-1-0" u="1"/>
        <s v="0-3-0" u="1"/>
        <s v="3-0-0" u="1"/>
        <s v="1-2-0" u="1"/>
      </sharedItems>
    </cacheField>
    <cacheField name="Wk 6" numFmtId="0">
      <sharedItems count="13">
        <s v="3-3-0"/>
        <s v="2-4-0"/>
        <s v="4-2-0"/>
        <s v="6-0-0"/>
        <s v="1-5-0"/>
        <s v="5-1-0"/>
        <s v="0-6-0"/>
        <s v="2-3-1"/>
        <s v="1-4-1"/>
        <s v="2-1-0" u="1"/>
        <s v="0-3-0" u="1"/>
        <s v="3-0-0" u="1"/>
        <s v="1-2-0" u="1"/>
      </sharedItems>
    </cacheField>
    <cacheField name="Wk 7" numFmtId="0">
      <sharedItems count="20">
        <s v="4-3-0"/>
        <s v="3-4-0"/>
        <s v="6-1-0"/>
        <s v="1-6-0"/>
        <s v="5-2-0"/>
        <s v="7-0-0"/>
        <s v="2-5-0"/>
        <s v="0-7-0"/>
        <s v="2-4-1"/>
        <s v="1-5-1"/>
        <s v="4-2-0" u="1"/>
        <s v="2-1-0" u="1"/>
        <s v="2-4-0" u="1"/>
        <s v="0-3-0" u="1"/>
        <s v="5-1-0" u="1"/>
        <s v="3-0-0" u="1"/>
        <s v="3-3-0" u="1"/>
        <s v="1-2-0" u="1"/>
        <s v="6-0-0" u="1"/>
        <s v="1-5-0" u="1"/>
      </sharedItems>
    </cacheField>
    <cacheField name="Wk 8" numFmtId="0">
      <sharedItems count="27">
        <s v="5-3-0"/>
        <s v="3-5-0"/>
        <s v="6-2-0"/>
        <s v="1-7-0"/>
        <s v="7-1-0"/>
        <s v="2-6-0"/>
        <s v="4-4-0"/>
        <s v="3-4-1"/>
        <s v="1-6-1"/>
        <s v="4-3-1"/>
        <s v="4-2-0" u="1"/>
        <s v="4-3-0" u="1"/>
        <s v="2-1-0" u="1"/>
        <s v="2-4-0" u="1"/>
        <s v="7-0-0" u="1"/>
        <s v="2-5-0" u="1"/>
        <s v="0-3-0" u="1"/>
        <s v="5-1-0" u="1"/>
        <s v="5-2-0" u="1"/>
        <s v="3-0-0" u="1"/>
        <s v="3-3-0" u="1"/>
        <s v="3-4-0" u="1"/>
        <s v="1-2-0" u="1"/>
        <s v="6-0-0" u="1"/>
        <s v="1-5-0" u="1"/>
        <s v="6-1-0" u="1"/>
        <s v="1-6-0" u="1"/>
      </sharedItems>
    </cacheField>
    <cacheField name="Wk 9" numFmtId="0">
      <sharedItems count="28">
        <s v="5-4-0"/>
        <s v="3-6-0"/>
        <s v="7-2-0"/>
        <s v="2-7-0"/>
        <s v="6-3-0"/>
        <s v="8-1-0"/>
        <s v="4-5-0"/>
        <s v="1-8-0"/>
        <s v="3-5-1"/>
        <s v="1-7-1"/>
        <s v="4-4-1"/>
        <s v="4-2-0" u="1"/>
        <s v="4-3-0" u="1"/>
        <s v="2-1-0" u="1"/>
        <s v="2-4-0" u="1"/>
        <s v="7-0-0" u="1"/>
        <s v="2-5-0" u="1"/>
        <s v="0-3-0" u="1"/>
        <s v="5-1-0" u="1"/>
        <s v="5-2-0" u="1"/>
        <s v="3-0-0" u="1"/>
        <s v="3-3-0" u="1"/>
        <s v="3-4-0" u="1"/>
        <s v="1-2-0" u="1"/>
        <s v="6-0-0" u="1"/>
        <s v="1-5-0" u="1"/>
        <s v="6-1-0" u="1"/>
        <s v="1-6-0" u="1"/>
      </sharedItems>
    </cacheField>
    <cacheField name="Wk 10" numFmtId="0">
      <sharedItems count="39">
        <s v="5-5-0"/>
        <s v="4-6-0"/>
        <s v="6-4-0"/>
        <s v="8-2-0"/>
        <s v="3-7-0"/>
        <s v="7-3-0"/>
        <s v="1-9-0"/>
        <s v="2-8-0"/>
        <s v="4-5-1"/>
        <s v="3-6-1"/>
        <s v="1-8-1"/>
        <s v="6-3-1"/>
        <s v="2-7-1"/>
        <s v="4-2-0" u="1"/>
        <s v="4-3-0" u="1"/>
        <s v="2-1-0" u="1"/>
        <s v="2-4-0" u="1"/>
        <s v="7-0-0" u="1"/>
        <s v="2-5-0" u="1"/>
        <s v="7-2-0" u="1"/>
        <s v="2-7-0" u="1"/>
        <s v="0-3-0" u="1"/>
        <s v="5-1-0" u="1"/>
        <s v="5-2-0" u="1"/>
        <s v="5-4-0" u="1"/>
        <s v="3-0-0" u="1"/>
        <s v="3-3-0" u="1"/>
        <s v="3-4-0" u="1"/>
        <s v="8-1-0" u="1"/>
        <s v="3-6-0" u="1"/>
        <s v="1-7-1" u="1"/>
        <s v="1-2-0" u="1"/>
        <s v="6-0-0" u="1"/>
        <s v="1-5-0" u="1"/>
        <s v="6-1-0" u="1"/>
        <s v="1-6-0" u="1"/>
        <s v="6-3-0" u="1"/>
        <s v="1-8-0" u="1"/>
        <s v="4-4-1" u="1"/>
      </sharedItems>
    </cacheField>
    <cacheField name="Wk 11" numFmtId="0">
      <sharedItems count="42">
        <s v="5-6-0"/>
        <s v="7-4-0"/>
        <s v="8-3-0"/>
        <s v="4-7-0"/>
        <s v="3-8-0"/>
        <s v="6-5-0"/>
        <s v="2-9-0"/>
        <s v="9-2-0"/>
        <s v="4-6-1"/>
        <s v="3-7-1"/>
        <s v="5-5-1"/>
        <s v="8-2-1"/>
        <s v="1-10-0"/>
        <s v="1-9-1"/>
        <s v="6-4-1"/>
        <s v="2-8-1"/>
        <s v="4-2-0" u="1"/>
        <s v="4-3-0" u="1"/>
        <s v="2-1-0" u="1"/>
        <s v="2-4-0" u="1"/>
        <s v="7-0-0" u="1"/>
        <s v="2-5-0" u="1"/>
        <s v="7-2-0" u="1"/>
        <s v="2-7-0" u="1"/>
        <s v="0-3-0" u="1"/>
        <s v="5-1-0" u="1"/>
        <s v="5-2-0" u="1"/>
        <s v="5-4-0" u="1"/>
        <s v="3-0-0" u="1"/>
        <s v="3-3-0" u="1"/>
        <s v="3-4-0" u="1"/>
        <s v="8-1-0" u="1"/>
        <s v="3-6-0" u="1"/>
        <s v="1-7-1" u="1"/>
        <s v="1-2-0" u="1"/>
        <s v="6-0-0" u="1"/>
        <s v="1-5-0" u="1"/>
        <s v="6-1-0" u="1"/>
        <s v="1-6-0" u="1"/>
        <s v="6-3-0" u="1"/>
        <s v="1-8-0" u="1"/>
        <s v="4-4-1" u="1"/>
      </sharedItems>
    </cacheField>
    <cacheField name="Wk 12" numFmtId="0">
      <sharedItems count="42">
        <s v="5-7-0"/>
        <s v="6-6-0"/>
        <s v="8-4-0"/>
        <s v="9-3-0"/>
        <s v="4-8-0"/>
        <s v="7-5-0"/>
        <s v="3-9-0"/>
        <s v="4-7-1"/>
        <s v="5-6-1"/>
        <s v="9-2-1"/>
        <s v="6-5-1"/>
        <s v="1-11-0"/>
        <s v="2-10-0"/>
        <s v="1-10-1"/>
        <s v="7-4-1"/>
        <s v="3-8-1"/>
        <s v="4-2-0" u="1"/>
        <s v="4-3-0" u="1"/>
        <s v="2-1-0" u="1"/>
        <s v="2-4-0" u="1"/>
        <s v="7-0-0" u="1"/>
        <s v="2-5-0" u="1"/>
        <s v="7-2-0" u="1"/>
        <s v="2-7-0" u="1"/>
        <s v="0-3-0" u="1"/>
        <s v="5-1-0" u="1"/>
        <s v="5-2-0" u="1"/>
        <s v="5-4-0" u="1"/>
        <s v="3-0-0" u="1"/>
        <s v="3-3-0" u="1"/>
        <s v="3-4-0" u="1"/>
        <s v="8-1-0" u="1"/>
        <s v="3-6-0" u="1"/>
        <s v="1-7-1" u="1"/>
        <s v="1-2-0" u="1"/>
        <s v="6-0-0" u="1"/>
        <s v="1-5-0" u="1"/>
        <s v="6-1-0" u="1"/>
        <s v="1-6-0" u="1"/>
        <s v="6-3-0" u="1"/>
        <s v="1-8-0" u="1"/>
        <s v="4-4-1" u="1"/>
      </sharedItems>
    </cacheField>
    <cacheField name="Wk 13" numFmtId="0">
      <sharedItems count="51">
        <s v="5-8-0"/>
        <s v="6-7-0"/>
        <s v="8-5-0"/>
        <s v="9-4-0"/>
        <s v="4-9-0"/>
        <s v="10-3-0"/>
        <s v="7-6-0"/>
        <s v="3-10-0"/>
        <s v="4-8-1"/>
        <s v="5-7-1"/>
        <s v="10-2-1"/>
        <s v="8-4-1"/>
        <s v="7-5-1"/>
        <s v="1-12-0"/>
        <s v="2-11-0"/>
        <s v="2-10-1"/>
        <s v="6-6-1"/>
        <s v="4-2-0" u="1"/>
        <s v="4-3-0" u="1"/>
        <s v="2-1-0" u="1"/>
        <s v="9-3-0" u="1"/>
        <s v="4-8-0" u="1"/>
        <s v="2-4-0" u="1"/>
        <s v="7-0-0" u="1"/>
        <s v="2-5-0" u="1"/>
        <s v="7-2-0" u="1"/>
        <s v="2-7-0" u="1"/>
        <s v="0-3-0" u="1"/>
        <s v="7-5-0" u="1"/>
        <s v="5-6-1" u="1"/>
        <s v="5-1-0" u="1"/>
        <s v="5-2-0" u="1"/>
        <s v="1-11-0" u="1"/>
        <s v="5-4-0" u="1"/>
        <s v="3-0-0" u="1"/>
        <s v="3-8-1" u="1"/>
        <s v="3-3-0" u="1"/>
        <s v="3-4-0" u="1"/>
        <s v="8-1-0" u="1"/>
        <s v="3-6-0" u="1"/>
        <s v="1-7-1" u="1"/>
        <s v="1-2-0" u="1"/>
        <s v="8-4-0" u="1"/>
        <s v="3-9-0" u="1"/>
        <s v="6-0-0" u="1"/>
        <s v="1-5-0" u="1"/>
        <s v="6-1-0" u="1"/>
        <s v="1-6-0" u="1"/>
        <s v="6-3-0" u="1"/>
        <s v="1-8-0" u="1"/>
        <s v="4-4-1" u="1"/>
      </sharedItems>
    </cacheField>
    <cacheField name="Wk 14" numFmtId="0">
      <sharedItems/>
    </cacheField>
    <cacheField name="Wk 15" numFmtId="0">
      <sharedItems/>
    </cacheField>
    <cacheField name="Wk 16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njamin" refreshedDate="43189.498746527781" createdVersion="3" refreshedVersion="3" minRefreshableVersion="3" recordCount="1470">
  <cacheSource type="worksheet">
    <worksheetSource name="CBowlTable"/>
  </cacheSource>
  <cacheFields count="22">
    <cacheField name="Match" numFmtId="0">
      <sharedItems containsSemiMixedTypes="0" containsString="0" containsNumber="1" containsInteger="1" minValue="1" maxValue="735"/>
    </cacheField>
    <cacheField name="Year" numFmtId="0">
      <sharedItems containsSemiMixedTypes="0" containsString="0" containsNumber="1" containsInteger="1" minValue="2012" maxValue="2017" count="6">
        <n v="2012"/>
        <n v="2013"/>
        <n v="2014"/>
        <n v="2015"/>
        <n v="2016"/>
        <n v="2017"/>
      </sharedItems>
    </cacheField>
    <cacheField name="Week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Type" numFmtId="0">
      <sharedItems count="4">
        <s v="Regular"/>
        <s v="Playoffs"/>
        <s v="Losers"/>
        <s v="Consolation"/>
      </sharedItems>
    </cacheField>
    <cacheField name="Team" numFmtId="0">
      <sharedItems containsBlank="1" count="25">
        <s v="Ben Hendy"/>
        <s v="Ben Archer"/>
        <s v="Dan Sayles"/>
        <s v="David Slater"/>
        <s v="Chris Braithwaite"/>
        <s v="Tim Travers"/>
        <s v="Mark Simpson"/>
        <s v="Gareth Simpson"/>
        <s v="Geoffrey Manboob"/>
        <s v="Mike Elmes"/>
        <s v="Dan Smith"/>
        <s v="Max Cubberley"/>
        <s v="Neil Hawke"/>
        <s v="Mat Ward"/>
        <s v="Pete Conaghan"/>
        <s v="James Goodson"/>
        <s v="Philip Malcolm"/>
        <s v="Jay Kelly"/>
        <s v="Ian Kulkowski"/>
        <s v="Chris Hill"/>
        <s v="Steve Smith"/>
        <s v="Jamie Blair"/>
        <s v="Stewart Carter"/>
        <s v="Owen Williams"/>
        <m u="1"/>
      </sharedItems>
    </cacheField>
    <cacheField name="Opponent" numFmtId="0">
      <sharedItems containsMixedTypes="1" containsNumber="1" containsInteger="1" minValue="0" maxValue="0" count="25">
        <s v="Ben Archer"/>
        <s v="Ben Hendy"/>
        <s v="David Slater"/>
        <s v="Dan Sayles"/>
        <s v="Tim Travers"/>
        <s v="Chris Braithwaite"/>
        <s v="Gareth Simpson"/>
        <s v="Mark Simpson"/>
        <s v="Mike Elmes"/>
        <s v="Geoffrey Manboob"/>
        <s v="Max Cubberley"/>
        <s v="Dan Smith"/>
        <s v="Neil Hawke"/>
        <s v="Mat Ward"/>
        <s v="James Goodson"/>
        <s v="Pete Conaghan"/>
        <s v="Jay Kelly"/>
        <s v="Philip Malcolm"/>
        <s v="Ian Kulkowski"/>
        <s v="Chris Hill"/>
        <s v="Steve Smith"/>
        <s v="Jamie Blair"/>
        <s v="Stewart Carter"/>
        <s v="Owen Williams"/>
        <n v="0" u="1"/>
      </sharedItems>
    </cacheField>
    <cacheField name="For" numFmtId="0">
      <sharedItems containsSemiMixedTypes="0" containsString="0" containsNumber="1" containsInteger="1" minValue="26" maxValue="170" count="116">
        <n v="106"/>
        <n v="72"/>
        <n v="70"/>
        <n v="102"/>
        <n v="94"/>
        <n v="114"/>
        <n v="82"/>
        <n v="104"/>
        <n v="85"/>
        <n v="76"/>
        <n v="100"/>
        <n v="67"/>
        <n v="77"/>
        <n v="89"/>
        <n v="110"/>
        <n v="61"/>
        <n v="54"/>
        <n v="74"/>
        <n v="90"/>
        <n v="117"/>
        <n v="99"/>
        <n v="69"/>
        <n v="121"/>
        <n v="60"/>
        <n v="48"/>
        <n v="83"/>
        <n v="75"/>
        <n v="66"/>
        <n v="92"/>
        <n v="96"/>
        <n v="93"/>
        <n v="126"/>
        <n v="79"/>
        <n v="107"/>
        <n v="88"/>
        <n v="80"/>
        <n v="130"/>
        <n v="55"/>
        <n v="105"/>
        <n v="87"/>
        <n v="56"/>
        <n v="103"/>
        <n v="81"/>
        <n v="112"/>
        <n v="65"/>
        <n v="118"/>
        <n v="57"/>
        <n v="97"/>
        <n v="98"/>
        <n v="116"/>
        <n v="86"/>
        <n v="84"/>
        <n v="101"/>
        <n v="63"/>
        <n v="143"/>
        <n v="95"/>
        <n v="135"/>
        <n v="58"/>
        <n v="46"/>
        <n v="34"/>
        <n v="71"/>
        <n v="120"/>
        <n v="68"/>
        <n v="127"/>
        <n v="49"/>
        <n v="115"/>
        <n v="73"/>
        <n v="53"/>
        <n v="132"/>
        <n v="59"/>
        <n v="122"/>
        <n v="123"/>
        <n v="129"/>
        <n v="50"/>
        <n v="78"/>
        <n v="140"/>
        <n v="109"/>
        <n v="113"/>
        <n v="141"/>
        <n v="45"/>
        <n v="131"/>
        <n v="111"/>
        <n v="119"/>
        <n v="137"/>
        <n v="153"/>
        <n v="133"/>
        <n v="64"/>
        <n v="108"/>
        <n v="124"/>
        <n v="43"/>
        <n v="62"/>
        <n v="125"/>
        <n v="91"/>
        <n v="44"/>
        <n v="128"/>
        <n v="47"/>
        <n v="138"/>
        <n v="136"/>
        <n v="142"/>
        <n v="52"/>
        <n v="160"/>
        <n v="26"/>
        <n v="40"/>
        <n v="51"/>
        <n v="152"/>
        <n v="27"/>
        <n v="39"/>
        <n v="149"/>
        <n v="170"/>
        <n v="42"/>
        <n v="37"/>
        <n v="31"/>
        <n v="41"/>
        <n v="32"/>
        <n v="33"/>
        <n v="38"/>
      </sharedItems>
    </cacheField>
    <cacheField name="Against" numFmtId="0">
      <sharedItems containsSemiMixedTypes="0" containsString="0" containsNumber="1" containsInteger="1" minValue="26" maxValue="170"/>
    </cacheField>
    <cacheField name="Result" numFmtId="0">
      <sharedItems count="3">
        <s v="Won"/>
        <s v="Lost"/>
        <s v="Tie"/>
      </sharedItems>
    </cacheField>
    <cacheField name="W" numFmtId="0">
      <sharedItems containsSemiMixedTypes="0" containsString="0" containsNumber="1" containsInteger="1" minValue="0" maxValue="1"/>
    </cacheField>
    <cacheField name="L" numFmtId="0">
      <sharedItems containsSemiMixedTypes="0" containsString="0" containsNumber="1" containsInteger="1" minValue="0" maxValue="1"/>
    </cacheField>
    <cacheField name="T" numFmtId="0">
      <sharedItems containsSemiMixedTypes="0" containsString="0" containsNumber="1" containsInteger="1" minValue="0" maxValue="1"/>
    </cacheField>
    <cacheField name="Weekly Rank" numFmtId="0">
      <sharedItems containsSemiMixedTypes="0" containsString="0" containsNumber="1" containsInteger="1" minValue="1" maxValue="16"/>
    </cacheField>
    <cacheField name="Weekly %" numFmtId="2">
      <sharedItems containsSemiMixedTypes="0" containsString="0" containsNumber="1" minValue="0" maxValue="1"/>
    </cacheField>
    <cacheField name="Century" numFmtId="0">
      <sharedItems count="2">
        <s v="Y"/>
        <s v="N"/>
      </sharedItems>
    </cacheField>
    <cacheField name="Final Position" numFmtId="0">
      <sharedItems containsSemiMixedTypes="0" containsString="0" containsNumber="1" containsInteger="1" minValue="1" maxValue="16" count="16">
        <n v="3"/>
        <n v="8"/>
        <n v="7"/>
        <n v="11"/>
        <n v="2"/>
        <n v="12"/>
        <n v="10"/>
        <n v="6"/>
        <n v="5"/>
        <n v="9"/>
        <n v="4"/>
        <n v="1"/>
        <n v="15"/>
        <n v="13"/>
        <n v="16"/>
        <n v="14"/>
      </sharedItems>
    </cacheField>
    <cacheField name="Playoffs" numFmtId="0">
      <sharedItems count="4">
        <s v="Playoffs"/>
        <s v="Missed"/>
        <e v="#N/A" u="1"/>
        <s v="TBC" u="1"/>
      </sharedItems>
    </cacheField>
    <cacheField name="Wins" numFmtId="0">
      <sharedItems containsSemiMixedTypes="0" containsString="0" containsNumber="1" minValue="0" maxValue="1"/>
    </cacheField>
    <cacheField name="Score Group" numFmtId="0">
      <sharedItems count="17">
        <s v="100-109"/>
        <s v="70-79"/>
        <s v="90-99"/>
        <s v="110-119"/>
        <s v="80-89"/>
        <s v="60-69"/>
        <s v="50-59"/>
        <s v="120-129"/>
        <s v="40-49"/>
        <s v="130-139"/>
        <s v="140-149"/>
        <s v="30-39"/>
        <s v="150-159"/>
        <s v="160-169"/>
        <s v="20-29"/>
        <s v="170-179"/>
        <s v="0-9" u="1"/>
      </sharedItems>
    </cacheField>
    <cacheField name="PFPG" numFmtId="0" formula="For/(W+L+T)" databaseField="0"/>
    <cacheField name="PAPG" numFmtId="0" formula="Against/(W+L+T)" databaseField="0"/>
    <cacheField name="Percentage" numFmtId="0" formula=" (W+(T*0.5))/(W+L+T)" databaseField="0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enjamin" refreshedDate="43189.500523379633" createdVersion="3" refreshedVersion="3" minRefreshableVersion="3" recordCount="276">
  <cacheSource type="worksheet">
    <worksheetSource ref="A2:E278" sheet="STDEVs Trends"/>
  </cacheSource>
  <cacheFields count="5">
    <cacheField name="Year" numFmtId="0">
      <sharedItems containsSemiMixedTypes="0" containsString="0" containsNumber="1" containsInteger="1" minValue="2012" maxValue="2017" count="6">
        <n v="2012"/>
        <n v="2013"/>
        <n v="2014"/>
        <n v="2015"/>
        <n v="2016"/>
        <n v="2017"/>
      </sharedItems>
    </cacheField>
    <cacheField name="Season" numFmtId="0">
      <sharedItems count="3">
        <s v="Full"/>
        <s v="Regular"/>
        <s v="Playoffs"/>
      </sharedItems>
    </cacheField>
    <cacheField name="Team" numFmtId="0">
      <sharedItems/>
    </cacheField>
    <cacheField name="Team &amp; Year" numFmtId="0">
      <sharedItems count="98">
        <s v="Ben Archer 2012"/>
        <s v="Ben Hendy 2012"/>
        <s v="Chris Braithwaite 2012"/>
        <s v="Dan Sayles 2012"/>
        <s v="Dan Smith 2012"/>
        <s v="David Slater 2012"/>
        <s v="Gareth Simpson 2012"/>
        <s v="Geoffrey Manboob 2012"/>
        <s v="Mark Simpson 2012"/>
        <s v="C - Max Cubberley 2012"/>
        <s v="Mike Elmes 2012"/>
        <s v="Tim Travers 2012"/>
        <s v="Ben Archer 2013"/>
        <s v="Ben Hendy 2013"/>
        <s v="Chris Braithwaite 2013"/>
        <s v="Dan Sayles 2013"/>
        <s v="Dan Smith 2013"/>
        <s v="David Slater 2013"/>
        <s v="Geoffrey Manboob 2013"/>
        <s v="Ian Kulkowski 2013"/>
        <s v="James Goodson 2013"/>
        <s v="Jay Kelly 2013"/>
        <s v="Mark Simpson 2013"/>
        <s v="Mat Ward 2013"/>
        <s v="Max Cubberley 2013"/>
        <s v="Neil Hawke 2013"/>
        <s v="C - Pete Conaghan 2013"/>
        <s v="Philip Malcolm 2013"/>
        <s v="Ben Archer 2014"/>
        <s v="C - Ben Hendy 2014"/>
        <s v="Chris Braithwaite 2014"/>
        <s v="Dan Sayles 2014"/>
        <s v="Dan Smith 2014"/>
        <s v="David Slater 2014"/>
        <s v="Geoffrey Manboob 2014"/>
        <s v="Ian Kulkowski 2014"/>
        <s v="James Goodson 2014"/>
        <s v="Jay Kelly 2014"/>
        <s v="Mark Simpson 2014"/>
        <s v="Mat Ward 2014"/>
        <s v="Max Cubberley 2014"/>
        <s v="Neil Hawke 2014"/>
        <s v="Pete Conaghan 2014"/>
        <s v="Philip Malcolm 2014"/>
        <s v="C - Ben Hendy 2015"/>
        <s v="Chris Braithwaite 2015"/>
        <s v="Chris Hill 2015"/>
        <s v="Dan Sayles 2015"/>
        <s v="Dan Smith 2015"/>
        <s v="David Slater 2015"/>
        <s v="Geoffrey Manboob 2015"/>
        <s v="Ian Kulkowski 2015"/>
        <s v="James Goodson 2015"/>
        <s v="Jamie Blair 2015"/>
        <s v="Jay Kelly 2015"/>
        <s v="Mark Simpson 2015"/>
        <s v="Mat Ward 2015"/>
        <s v="Max Cubberley 2015"/>
        <s v="Neil Hawke 2015"/>
        <s v="Steve Smith 2015"/>
        <s v="Ben Hendy 2016"/>
        <s v="Chris Hill 2016"/>
        <s v="Dan Sayles 2016"/>
        <s v="C - David Slater 2016"/>
        <s v="Geoffrey Manboob 2016"/>
        <s v="Ian Kulkowski 2016"/>
        <s v="James Goodson 2016"/>
        <s v="Jamie Blair 2016"/>
        <s v="Jay Kelly 2016"/>
        <s v="Mark Simpson 2016"/>
        <s v="Mat Ward 2016"/>
        <s v="Max Cubberley 2016"/>
        <s v="Neil Hawke 2016"/>
        <s v="Owen Williams 2016"/>
        <s v="Steve Smith 2016"/>
        <s v="Stewart Carter 2016"/>
        <s v="Ben Hendy 2017"/>
        <s v="Chris Braithwaite 2017"/>
        <s v="Chris Hill 2017"/>
        <s v="Dan Sayles 2017"/>
        <s v="David Slater 2017"/>
        <s v="Geoffrey Manboob 2017"/>
        <s v="Ian Kulkowski 2017"/>
        <s v="C - James Goodson 2017"/>
        <s v="Jamie Blair 2017"/>
        <s v="Jay Kelly 2017"/>
        <s v="Mat Ward 2017"/>
        <s v="Max Cubberley 2017"/>
        <s v="Neil Hawke 2017"/>
        <s v="Owen Williams 2017"/>
        <s v="Steve Smith 2017"/>
        <s v="Stewart Carter 2017"/>
        <s v="James Goodson 2017" u="1"/>
        <s v="Ben Hendy 2015" u="1"/>
        <s v="Pete Conaghan 2013" u="1"/>
        <s v="David Slater 2016" u="1"/>
        <s v="Max Cubberley 2012" u="1"/>
        <s v="Ben Hendy 2014" u="1"/>
      </sharedItems>
    </cacheField>
    <cacheField name="STDEV" numFmtId="2">
      <sharedItems containsSemiMixedTypes="0" containsString="0" containsNumber="1" minValue="-1.2859931902140211" maxValue="1.359845779009946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s v="Ben Archer"/>
    <x v="0"/>
    <x v="0"/>
    <x v="0"/>
    <x v="0"/>
    <x v="0"/>
    <x v="0"/>
    <x v="0"/>
    <x v="0"/>
    <x v="0"/>
    <x v="0"/>
    <x v="0"/>
    <x v="0"/>
    <x v="0"/>
    <x v="0"/>
    <x v="0"/>
    <x v="0"/>
    <s v="6-8-0"/>
    <s v="7-8-0"/>
    <s v="7-9-0"/>
  </r>
  <r>
    <s v="Ben Archer"/>
    <x v="1"/>
    <x v="0"/>
    <x v="1"/>
    <x v="0"/>
    <x v="0"/>
    <x v="0"/>
    <x v="1"/>
    <x v="1"/>
    <x v="1"/>
    <x v="1"/>
    <x v="1"/>
    <x v="1"/>
    <x v="1"/>
    <x v="0"/>
    <x v="1"/>
    <x v="1"/>
    <s v="6-8-0"/>
    <s v="6-9-0"/>
    <s v="6-10-0"/>
  </r>
  <r>
    <s v="Ben Archer"/>
    <x v="2"/>
    <x v="1"/>
    <x v="2"/>
    <x v="0"/>
    <x v="0"/>
    <x v="0"/>
    <x v="0"/>
    <x v="0"/>
    <x v="2"/>
    <x v="0"/>
    <x v="0"/>
    <x v="0"/>
    <x v="2"/>
    <x v="1"/>
    <x v="2"/>
    <x v="2"/>
    <s v="9-5-0"/>
    <s v="9-6-0"/>
    <s v="9-7-0"/>
  </r>
  <r>
    <s v="Ben Hendy"/>
    <x v="0"/>
    <x v="1"/>
    <x v="3"/>
    <x v="1"/>
    <x v="1"/>
    <x v="1"/>
    <x v="2"/>
    <x v="2"/>
    <x v="3"/>
    <x v="2"/>
    <x v="2"/>
    <x v="2"/>
    <x v="3"/>
    <x v="2"/>
    <x v="3"/>
    <x v="3"/>
    <s v="9-4-0"/>
    <s v="9-5-0"/>
    <s v="10-5-0"/>
  </r>
  <r>
    <s v="Ben Hendy"/>
    <x v="1"/>
    <x v="0"/>
    <x v="4"/>
    <x v="1"/>
    <x v="2"/>
    <x v="0"/>
    <x v="1"/>
    <x v="3"/>
    <x v="4"/>
    <x v="3"/>
    <x v="3"/>
    <x v="3"/>
    <x v="4"/>
    <x v="3"/>
    <x v="4"/>
    <x v="4"/>
    <s v="4-10-0"/>
    <s v="4-11-0"/>
    <s v="5-11-0"/>
  </r>
  <r>
    <s v="Ben Hendy"/>
    <x v="2"/>
    <x v="1"/>
    <x v="5"/>
    <x v="1"/>
    <x v="1"/>
    <x v="2"/>
    <x v="3"/>
    <x v="4"/>
    <x v="5"/>
    <x v="4"/>
    <x v="0"/>
    <x v="4"/>
    <x v="5"/>
    <x v="2"/>
    <x v="3"/>
    <x v="3"/>
    <s v="10-4-0"/>
    <s v="11-4-0"/>
    <s v="12-4-0"/>
  </r>
  <r>
    <s v="Ben Hendy"/>
    <x v="3"/>
    <x v="1"/>
    <x v="6"/>
    <x v="0"/>
    <x v="2"/>
    <x v="2"/>
    <x v="0"/>
    <x v="0"/>
    <x v="2"/>
    <x v="4"/>
    <x v="2"/>
    <x v="2"/>
    <x v="3"/>
    <x v="2"/>
    <x v="2"/>
    <x v="2"/>
    <s v="9-5-0"/>
    <s v="10-5-0"/>
    <s v="11-5-0"/>
  </r>
  <r>
    <s v="Ben Hendy"/>
    <x v="4"/>
    <x v="1"/>
    <x v="7"/>
    <x v="0"/>
    <x v="2"/>
    <x v="2"/>
    <x v="0"/>
    <x v="1"/>
    <x v="0"/>
    <x v="0"/>
    <x v="0"/>
    <x v="0"/>
    <x v="2"/>
    <x v="1"/>
    <x v="5"/>
    <x v="2"/>
    <s v="8-6-0"/>
    <s v="8-7-0"/>
    <s v="9-7-0"/>
  </r>
  <r>
    <s v="Ben Hendy"/>
    <x v="5"/>
    <x v="1"/>
    <x v="8"/>
    <x v="1"/>
    <x v="1"/>
    <x v="1"/>
    <x v="2"/>
    <x v="2"/>
    <x v="3"/>
    <x v="5"/>
    <x v="4"/>
    <x v="5"/>
    <x v="3"/>
    <x v="2"/>
    <x v="3"/>
    <x v="5"/>
    <s v="11-3-0"/>
    <s v="11-4-0"/>
    <s v="11-5-0"/>
  </r>
  <r>
    <s v="Chris Braithwaite"/>
    <x v="0"/>
    <x v="1"/>
    <x v="9"/>
    <x v="0"/>
    <x v="2"/>
    <x v="0"/>
    <x v="1"/>
    <x v="1"/>
    <x v="1"/>
    <x v="6"/>
    <x v="1"/>
    <x v="6"/>
    <x v="1"/>
    <x v="0"/>
    <x v="1"/>
    <x v="6"/>
    <s v="8-6-0"/>
    <s v="9-6-0"/>
    <s v="9-7-0"/>
  </r>
  <r>
    <s v="Chris Braithwaite"/>
    <x v="1"/>
    <x v="1"/>
    <x v="10"/>
    <x v="1"/>
    <x v="2"/>
    <x v="0"/>
    <x v="0"/>
    <x v="0"/>
    <x v="2"/>
    <x v="0"/>
    <x v="0"/>
    <x v="4"/>
    <x v="5"/>
    <x v="2"/>
    <x v="3"/>
    <x v="5"/>
    <s v="10-4-0"/>
    <s v="10-5-0"/>
    <s v="10-6-0"/>
  </r>
  <r>
    <s v="Chris Braithwaite"/>
    <x v="2"/>
    <x v="1"/>
    <x v="11"/>
    <x v="0"/>
    <x v="2"/>
    <x v="2"/>
    <x v="3"/>
    <x v="4"/>
    <x v="2"/>
    <x v="4"/>
    <x v="2"/>
    <x v="2"/>
    <x v="5"/>
    <x v="2"/>
    <x v="3"/>
    <x v="5"/>
    <s v="10-4-0"/>
    <s v="11-4-0"/>
    <s v="12-4-0"/>
  </r>
  <r>
    <s v="Chris Braithwaite"/>
    <x v="3"/>
    <x v="0"/>
    <x v="12"/>
    <x v="0"/>
    <x v="0"/>
    <x v="3"/>
    <x v="4"/>
    <x v="3"/>
    <x v="1"/>
    <x v="1"/>
    <x v="1"/>
    <x v="1"/>
    <x v="1"/>
    <x v="0"/>
    <x v="0"/>
    <x v="1"/>
    <s v="6-8-0"/>
    <s v="6-9-0"/>
    <s v="6-10-0"/>
  </r>
  <r>
    <s v="Chris Braithwaite"/>
    <x v="5"/>
    <x v="0"/>
    <x v="13"/>
    <x v="0"/>
    <x v="0"/>
    <x v="0"/>
    <x v="1"/>
    <x v="3"/>
    <x v="4"/>
    <x v="6"/>
    <x v="5"/>
    <x v="1"/>
    <x v="4"/>
    <x v="4"/>
    <x v="6"/>
    <x v="7"/>
    <s v="4-10-0"/>
    <s v="4-11-0"/>
    <s v="5-11-0"/>
  </r>
  <r>
    <s v="Chris Hill"/>
    <x v="3"/>
    <x v="0"/>
    <x v="14"/>
    <x v="1"/>
    <x v="2"/>
    <x v="2"/>
    <x v="3"/>
    <x v="4"/>
    <x v="2"/>
    <x v="0"/>
    <x v="6"/>
    <x v="6"/>
    <x v="1"/>
    <x v="0"/>
    <x v="1"/>
    <x v="1"/>
    <s v="7-7-0"/>
    <s v="7-8-0"/>
    <s v="8-8-0"/>
  </r>
  <r>
    <s v="Chris Hill"/>
    <x v="4"/>
    <x v="1"/>
    <x v="15"/>
    <x v="0"/>
    <x v="0"/>
    <x v="3"/>
    <x v="1"/>
    <x v="1"/>
    <x v="0"/>
    <x v="0"/>
    <x v="0"/>
    <x v="0"/>
    <x v="0"/>
    <x v="5"/>
    <x v="5"/>
    <x v="6"/>
    <s v="8-6-0"/>
    <s v="8-7-0"/>
    <s v="9-7-0"/>
  </r>
  <r>
    <s v="Chris Hill"/>
    <x v="5"/>
    <x v="0"/>
    <x v="16"/>
    <x v="0"/>
    <x v="0"/>
    <x v="0"/>
    <x v="1"/>
    <x v="3"/>
    <x v="4"/>
    <x v="3"/>
    <x v="3"/>
    <x v="3"/>
    <x v="4"/>
    <x v="3"/>
    <x v="4"/>
    <x v="8"/>
    <s v="4-9-1"/>
    <s v="5-9-1"/>
    <s v="5-10-1"/>
  </r>
  <r>
    <s v="Dan Sayles"/>
    <x v="0"/>
    <x v="0"/>
    <x v="17"/>
    <x v="0"/>
    <x v="0"/>
    <x v="3"/>
    <x v="4"/>
    <x v="5"/>
    <x v="6"/>
    <x v="7"/>
    <x v="3"/>
    <x v="7"/>
    <x v="6"/>
    <x v="6"/>
    <x v="6"/>
    <x v="4"/>
    <s v="5-9-0"/>
    <s v="6-9-0"/>
    <s v="7-9-0"/>
  </r>
  <r>
    <s v="Dan Sayles"/>
    <x v="1"/>
    <x v="1"/>
    <x v="18"/>
    <x v="0"/>
    <x v="2"/>
    <x v="2"/>
    <x v="3"/>
    <x v="4"/>
    <x v="5"/>
    <x v="4"/>
    <x v="0"/>
    <x v="4"/>
    <x v="5"/>
    <x v="1"/>
    <x v="5"/>
    <x v="2"/>
    <s v="9-5-0"/>
    <s v="10-5-0"/>
    <s v="10-6-0"/>
  </r>
  <r>
    <s v="Dan Sayles"/>
    <x v="2"/>
    <x v="1"/>
    <x v="19"/>
    <x v="1"/>
    <x v="2"/>
    <x v="0"/>
    <x v="0"/>
    <x v="0"/>
    <x v="2"/>
    <x v="4"/>
    <x v="0"/>
    <x v="0"/>
    <x v="0"/>
    <x v="0"/>
    <x v="1"/>
    <x v="6"/>
    <s v="7-7-0"/>
    <s v="7-8-0"/>
    <s v="8-8-0"/>
  </r>
  <r>
    <s v="Dan Sayles"/>
    <x v="3"/>
    <x v="1"/>
    <x v="20"/>
    <x v="1"/>
    <x v="1"/>
    <x v="1"/>
    <x v="2"/>
    <x v="4"/>
    <x v="2"/>
    <x v="4"/>
    <x v="2"/>
    <x v="4"/>
    <x v="5"/>
    <x v="1"/>
    <x v="5"/>
    <x v="6"/>
    <s v="8-6-0"/>
    <s v="9-6-0"/>
    <s v="9-7-0"/>
  </r>
  <r>
    <s v="Dan Sayles"/>
    <x v="4"/>
    <x v="1"/>
    <x v="21"/>
    <x v="0"/>
    <x v="0"/>
    <x v="3"/>
    <x v="1"/>
    <x v="1"/>
    <x v="1"/>
    <x v="1"/>
    <x v="6"/>
    <x v="0"/>
    <x v="2"/>
    <x v="5"/>
    <x v="5"/>
    <x v="2"/>
    <s v="8-6-0"/>
    <s v="8-7-0"/>
    <s v="8-8-0"/>
  </r>
  <r>
    <s v="Dan Sayles"/>
    <x v="5"/>
    <x v="1"/>
    <x v="22"/>
    <x v="0"/>
    <x v="2"/>
    <x v="0"/>
    <x v="0"/>
    <x v="0"/>
    <x v="2"/>
    <x v="4"/>
    <x v="2"/>
    <x v="4"/>
    <x v="2"/>
    <x v="1"/>
    <x v="5"/>
    <x v="2"/>
    <s v="8-6-0"/>
    <s v="8-7-0"/>
    <s v="9-7-0"/>
  </r>
  <r>
    <s v="Dan Smith"/>
    <x v="0"/>
    <x v="1"/>
    <x v="23"/>
    <x v="1"/>
    <x v="1"/>
    <x v="1"/>
    <x v="2"/>
    <x v="2"/>
    <x v="3"/>
    <x v="5"/>
    <x v="4"/>
    <x v="2"/>
    <x v="3"/>
    <x v="2"/>
    <x v="2"/>
    <x v="3"/>
    <s v="9-4-0"/>
    <s v="9-5-0"/>
    <s v="9-6-0"/>
  </r>
  <r>
    <s v="Dan Smith"/>
    <x v="1"/>
    <x v="1"/>
    <x v="24"/>
    <x v="1"/>
    <x v="1"/>
    <x v="1"/>
    <x v="2"/>
    <x v="4"/>
    <x v="5"/>
    <x v="2"/>
    <x v="4"/>
    <x v="5"/>
    <x v="3"/>
    <x v="2"/>
    <x v="3"/>
    <x v="3"/>
    <s v="9-5-0"/>
    <s v="10-5-0"/>
    <s v="11-5-0"/>
  </r>
  <r>
    <s v="Dan Smith"/>
    <x v="2"/>
    <x v="0"/>
    <x v="25"/>
    <x v="1"/>
    <x v="2"/>
    <x v="2"/>
    <x v="0"/>
    <x v="1"/>
    <x v="1"/>
    <x v="6"/>
    <x v="5"/>
    <x v="3"/>
    <x v="7"/>
    <x v="4"/>
    <x v="6"/>
    <x v="4"/>
    <s v="5-9-0"/>
    <s v="6-9-0"/>
    <s v="6-10-0"/>
  </r>
  <r>
    <s v="Dan Smith"/>
    <x v="3"/>
    <x v="1"/>
    <x v="26"/>
    <x v="0"/>
    <x v="2"/>
    <x v="0"/>
    <x v="0"/>
    <x v="1"/>
    <x v="0"/>
    <x v="1"/>
    <x v="6"/>
    <x v="0"/>
    <x v="0"/>
    <x v="5"/>
    <x v="5"/>
    <x v="6"/>
    <s v="7-7-0"/>
    <s v="8-7-0"/>
    <s v="9-7-0"/>
  </r>
  <r>
    <s v="David Slater"/>
    <x v="0"/>
    <x v="0"/>
    <x v="27"/>
    <x v="1"/>
    <x v="1"/>
    <x v="2"/>
    <x v="3"/>
    <x v="0"/>
    <x v="0"/>
    <x v="1"/>
    <x v="6"/>
    <x v="6"/>
    <x v="0"/>
    <x v="0"/>
    <x v="0"/>
    <x v="1"/>
    <s v="6-8-0"/>
    <s v="6-9-0"/>
    <s v="7-9-0"/>
  </r>
  <r>
    <s v="David Slater"/>
    <x v="1"/>
    <x v="1"/>
    <x v="28"/>
    <x v="0"/>
    <x v="2"/>
    <x v="2"/>
    <x v="0"/>
    <x v="0"/>
    <x v="2"/>
    <x v="4"/>
    <x v="2"/>
    <x v="2"/>
    <x v="3"/>
    <x v="7"/>
    <x v="3"/>
    <x v="5"/>
    <s v="10-4-0"/>
    <s v="11-4-0"/>
    <s v="11-5-0"/>
  </r>
  <r>
    <s v="David Slater"/>
    <x v="2"/>
    <x v="0"/>
    <x v="29"/>
    <x v="0"/>
    <x v="0"/>
    <x v="3"/>
    <x v="4"/>
    <x v="5"/>
    <x v="4"/>
    <x v="6"/>
    <x v="1"/>
    <x v="6"/>
    <x v="8"/>
    <x v="8"/>
    <x v="7"/>
    <x v="9"/>
    <s v="5-8-1"/>
    <s v="6-8-1"/>
    <s v="6-9-1"/>
  </r>
  <r>
    <s v="David Slater"/>
    <x v="3"/>
    <x v="1"/>
    <x v="30"/>
    <x v="1"/>
    <x v="1"/>
    <x v="1"/>
    <x v="2"/>
    <x v="2"/>
    <x v="3"/>
    <x v="5"/>
    <x v="4"/>
    <x v="2"/>
    <x v="3"/>
    <x v="2"/>
    <x v="2"/>
    <x v="3"/>
    <s v="9-5-0"/>
    <s v="9-6-0"/>
    <s v="10-6-0"/>
  </r>
  <r>
    <s v="David Slater"/>
    <x v="4"/>
    <x v="1"/>
    <x v="31"/>
    <x v="1"/>
    <x v="1"/>
    <x v="2"/>
    <x v="3"/>
    <x v="0"/>
    <x v="2"/>
    <x v="0"/>
    <x v="0"/>
    <x v="4"/>
    <x v="5"/>
    <x v="2"/>
    <x v="2"/>
    <x v="3"/>
    <s v="9-4-1"/>
    <s v="10-4-1"/>
    <s v="11-4-1"/>
  </r>
  <r>
    <s v="David Slater"/>
    <x v="5"/>
    <x v="0"/>
    <x v="32"/>
    <x v="0"/>
    <x v="0"/>
    <x v="3"/>
    <x v="4"/>
    <x v="3"/>
    <x v="4"/>
    <x v="6"/>
    <x v="1"/>
    <x v="1"/>
    <x v="4"/>
    <x v="4"/>
    <x v="4"/>
    <x v="0"/>
    <s v="5-9-0"/>
    <s v="6-9-0"/>
    <s v="7-9-0"/>
  </r>
  <r>
    <s v="Gareth Simpson"/>
    <x v="0"/>
    <x v="1"/>
    <x v="33"/>
    <x v="1"/>
    <x v="2"/>
    <x v="2"/>
    <x v="0"/>
    <x v="0"/>
    <x v="2"/>
    <x v="4"/>
    <x v="0"/>
    <x v="4"/>
    <x v="2"/>
    <x v="1"/>
    <x v="2"/>
    <x v="2"/>
    <s v="8-6-0"/>
    <s v="8-7-0"/>
    <s v="8-8-0"/>
  </r>
  <r>
    <s v="Geoffrey Manboob"/>
    <x v="0"/>
    <x v="1"/>
    <x v="34"/>
    <x v="1"/>
    <x v="1"/>
    <x v="2"/>
    <x v="3"/>
    <x v="0"/>
    <x v="2"/>
    <x v="4"/>
    <x v="2"/>
    <x v="2"/>
    <x v="5"/>
    <x v="2"/>
    <x v="2"/>
    <x v="2"/>
    <s v="8-6-0"/>
    <s v="9-6-0"/>
    <s v="10-6-0"/>
  </r>
  <r>
    <s v="Geoffrey Manboob"/>
    <x v="1"/>
    <x v="0"/>
    <x v="35"/>
    <x v="0"/>
    <x v="3"/>
    <x v="4"/>
    <x v="5"/>
    <x v="6"/>
    <x v="7"/>
    <x v="8"/>
    <x v="7"/>
    <x v="8"/>
    <x v="9"/>
    <x v="9"/>
    <x v="7"/>
    <x v="8"/>
    <s v="5-8-1"/>
    <s v="6-8-1"/>
    <s v="6-9-1"/>
  </r>
  <r>
    <s v="Geoffrey Manboob"/>
    <x v="2"/>
    <x v="0"/>
    <x v="36"/>
    <x v="0"/>
    <x v="0"/>
    <x v="0"/>
    <x v="1"/>
    <x v="3"/>
    <x v="4"/>
    <x v="3"/>
    <x v="3"/>
    <x v="3"/>
    <x v="4"/>
    <x v="4"/>
    <x v="4"/>
    <x v="0"/>
    <s v="6-8-0"/>
    <s v="6-9-0"/>
    <s v="7-9-0"/>
  </r>
  <r>
    <s v="Geoffrey Manboob"/>
    <x v="3"/>
    <x v="1"/>
    <x v="37"/>
    <x v="1"/>
    <x v="2"/>
    <x v="2"/>
    <x v="0"/>
    <x v="0"/>
    <x v="2"/>
    <x v="4"/>
    <x v="0"/>
    <x v="0"/>
    <x v="0"/>
    <x v="5"/>
    <x v="1"/>
    <x v="1"/>
    <s v="7-7-0"/>
    <s v="7-8-0"/>
    <s v="8-8-0"/>
  </r>
  <r>
    <s v="Geoffrey Manboob"/>
    <x v="4"/>
    <x v="0"/>
    <x v="38"/>
    <x v="0"/>
    <x v="2"/>
    <x v="0"/>
    <x v="1"/>
    <x v="1"/>
    <x v="1"/>
    <x v="1"/>
    <x v="6"/>
    <x v="6"/>
    <x v="1"/>
    <x v="3"/>
    <x v="4"/>
    <x v="4"/>
    <s v="4-10-0"/>
    <s v="4-11-0"/>
    <s v="5-11-0"/>
  </r>
  <r>
    <s v="Geoffrey Manboob"/>
    <x v="5"/>
    <x v="0"/>
    <x v="39"/>
    <x v="0"/>
    <x v="0"/>
    <x v="0"/>
    <x v="1"/>
    <x v="3"/>
    <x v="4"/>
    <x v="6"/>
    <x v="1"/>
    <x v="1"/>
    <x v="4"/>
    <x v="3"/>
    <x v="4"/>
    <x v="0"/>
    <s v="6-8-0"/>
    <s v="6-9-0"/>
    <s v="6-10-0"/>
  </r>
  <r>
    <s v="Ian Kulkowski"/>
    <x v="1"/>
    <x v="0"/>
    <x v="40"/>
    <x v="1"/>
    <x v="1"/>
    <x v="2"/>
    <x v="0"/>
    <x v="1"/>
    <x v="1"/>
    <x v="1"/>
    <x v="1"/>
    <x v="6"/>
    <x v="1"/>
    <x v="3"/>
    <x v="4"/>
    <x v="0"/>
    <s v="6-8-0"/>
    <s v="6-9-0"/>
    <s v="7-9-0"/>
  </r>
  <r>
    <s v="Ian Kulkowski"/>
    <x v="2"/>
    <x v="0"/>
    <x v="41"/>
    <x v="1"/>
    <x v="1"/>
    <x v="2"/>
    <x v="3"/>
    <x v="4"/>
    <x v="2"/>
    <x v="4"/>
    <x v="0"/>
    <x v="0"/>
    <x v="0"/>
    <x v="0"/>
    <x v="1"/>
    <x v="1"/>
    <s v="6-8-0"/>
    <s v="7-8-0"/>
    <s v="8-8-0"/>
  </r>
  <r>
    <s v="Ian Kulkowski"/>
    <x v="3"/>
    <x v="0"/>
    <x v="42"/>
    <x v="0"/>
    <x v="0"/>
    <x v="3"/>
    <x v="1"/>
    <x v="1"/>
    <x v="0"/>
    <x v="1"/>
    <x v="6"/>
    <x v="0"/>
    <x v="0"/>
    <x v="10"/>
    <x v="8"/>
    <x v="9"/>
    <s v="5-8-1"/>
    <s v="6-8-1"/>
    <s v="6-9-1"/>
  </r>
  <r>
    <s v="Ian Kulkowski"/>
    <x v="4"/>
    <x v="0"/>
    <x v="43"/>
    <x v="1"/>
    <x v="1"/>
    <x v="2"/>
    <x v="0"/>
    <x v="0"/>
    <x v="0"/>
    <x v="1"/>
    <x v="1"/>
    <x v="6"/>
    <x v="1"/>
    <x v="0"/>
    <x v="0"/>
    <x v="0"/>
    <s v="5-9-0"/>
    <s v="6-9-0"/>
    <s v="6-10-0"/>
  </r>
  <r>
    <s v="Ian Kulkowski"/>
    <x v="5"/>
    <x v="1"/>
    <x v="44"/>
    <x v="1"/>
    <x v="1"/>
    <x v="1"/>
    <x v="2"/>
    <x v="4"/>
    <x v="5"/>
    <x v="4"/>
    <x v="0"/>
    <x v="4"/>
    <x v="2"/>
    <x v="1"/>
    <x v="5"/>
    <x v="2"/>
    <s v="8-6-0"/>
    <s v="8-7-0"/>
    <s v="8-8-0"/>
  </r>
  <r>
    <s v="James Goodson"/>
    <x v="1"/>
    <x v="1"/>
    <x v="45"/>
    <x v="1"/>
    <x v="1"/>
    <x v="1"/>
    <x v="2"/>
    <x v="4"/>
    <x v="5"/>
    <x v="2"/>
    <x v="4"/>
    <x v="2"/>
    <x v="3"/>
    <x v="11"/>
    <x v="9"/>
    <x v="10"/>
    <s v="11-2-1"/>
    <s v="11-3-1"/>
    <s v="12-3-1"/>
  </r>
  <r>
    <s v="James Goodson"/>
    <x v="2"/>
    <x v="0"/>
    <x v="46"/>
    <x v="0"/>
    <x v="2"/>
    <x v="0"/>
    <x v="1"/>
    <x v="3"/>
    <x v="1"/>
    <x v="1"/>
    <x v="1"/>
    <x v="6"/>
    <x v="0"/>
    <x v="0"/>
    <x v="0"/>
    <x v="1"/>
    <s v="7-7-0"/>
    <s v="8-7-0"/>
    <s v="8-8-0"/>
  </r>
  <r>
    <s v="James Goodson"/>
    <x v="3"/>
    <x v="0"/>
    <x v="47"/>
    <x v="1"/>
    <x v="1"/>
    <x v="2"/>
    <x v="3"/>
    <x v="0"/>
    <x v="0"/>
    <x v="1"/>
    <x v="1"/>
    <x v="1"/>
    <x v="1"/>
    <x v="0"/>
    <x v="0"/>
    <x v="1"/>
    <s v="6-8-0"/>
    <s v="6-9-0"/>
    <s v="7-9-0"/>
  </r>
  <r>
    <s v="James Goodson"/>
    <x v="4"/>
    <x v="1"/>
    <x v="48"/>
    <x v="1"/>
    <x v="2"/>
    <x v="2"/>
    <x v="3"/>
    <x v="4"/>
    <x v="5"/>
    <x v="2"/>
    <x v="2"/>
    <x v="4"/>
    <x v="2"/>
    <x v="5"/>
    <x v="1"/>
    <x v="6"/>
    <s v="8-6-0"/>
    <s v="9-6-0"/>
    <s v="9-7-0"/>
  </r>
  <r>
    <s v="James Goodson"/>
    <x v="5"/>
    <x v="1"/>
    <x v="49"/>
    <x v="0"/>
    <x v="2"/>
    <x v="0"/>
    <x v="0"/>
    <x v="1"/>
    <x v="1"/>
    <x v="1"/>
    <x v="6"/>
    <x v="0"/>
    <x v="2"/>
    <x v="1"/>
    <x v="2"/>
    <x v="11"/>
    <s v="9-4-1"/>
    <s v="10-4-1"/>
    <s v="11-4-1"/>
  </r>
  <r>
    <s v="Jamie Blair"/>
    <x v="3"/>
    <x v="1"/>
    <x v="50"/>
    <x v="1"/>
    <x v="1"/>
    <x v="1"/>
    <x v="2"/>
    <x v="4"/>
    <x v="2"/>
    <x v="0"/>
    <x v="6"/>
    <x v="0"/>
    <x v="0"/>
    <x v="10"/>
    <x v="10"/>
    <x v="12"/>
    <s v="7-6-1"/>
    <s v="8-6-1"/>
    <s v="8-7-1"/>
  </r>
  <r>
    <s v="Jamie Blair"/>
    <x v="4"/>
    <x v="0"/>
    <x v="51"/>
    <x v="0"/>
    <x v="2"/>
    <x v="0"/>
    <x v="1"/>
    <x v="3"/>
    <x v="1"/>
    <x v="6"/>
    <x v="5"/>
    <x v="1"/>
    <x v="4"/>
    <x v="4"/>
    <x v="4"/>
    <x v="4"/>
    <s v="5-9-0"/>
    <s v="6-9-0"/>
    <s v="7-9-0"/>
  </r>
  <r>
    <s v="Jamie Blair"/>
    <x v="5"/>
    <x v="0"/>
    <x v="52"/>
    <x v="0"/>
    <x v="2"/>
    <x v="0"/>
    <x v="1"/>
    <x v="3"/>
    <x v="4"/>
    <x v="3"/>
    <x v="3"/>
    <x v="7"/>
    <x v="6"/>
    <x v="12"/>
    <x v="11"/>
    <x v="13"/>
    <s v="1-13-0"/>
    <s v="1-14-0"/>
    <s v="1-15-0"/>
  </r>
  <r>
    <s v="Jay Kelly"/>
    <x v="1"/>
    <x v="0"/>
    <x v="53"/>
    <x v="0"/>
    <x v="0"/>
    <x v="0"/>
    <x v="1"/>
    <x v="3"/>
    <x v="4"/>
    <x v="3"/>
    <x v="3"/>
    <x v="7"/>
    <x v="6"/>
    <x v="12"/>
    <x v="12"/>
    <x v="14"/>
    <s v="3-11-0"/>
    <s v="4-11-0"/>
    <s v="4-12-0"/>
  </r>
  <r>
    <s v="Jay Kelly"/>
    <x v="2"/>
    <x v="0"/>
    <x v="54"/>
    <x v="1"/>
    <x v="1"/>
    <x v="2"/>
    <x v="3"/>
    <x v="0"/>
    <x v="2"/>
    <x v="4"/>
    <x v="0"/>
    <x v="0"/>
    <x v="0"/>
    <x v="5"/>
    <x v="1"/>
    <x v="1"/>
    <s v="7-7-0"/>
    <s v="7-8-0"/>
    <s v="8-8-0"/>
  </r>
  <r>
    <s v="Jay Kelly"/>
    <x v="3"/>
    <x v="0"/>
    <x v="55"/>
    <x v="1"/>
    <x v="2"/>
    <x v="0"/>
    <x v="1"/>
    <x v="3"/>
    <x v="1"/>
    <x v="6"/>
    <x v="5"/>
    <x v="3"/>
    <x v="7"/>
    <x v="4"/>
    <x v="4"/>
    <x v="0"/>
    <s v="6-8-0"/>
    <s v="7-8-0"/>
    <s v="7-9-0"/>
  </r>
  <r>
    <s v="Jay Kelly"/>
    <x v="4"/>
    <x v="0"/>
    <x v="56"/>
    <x v="0"/>
    <x v="0"/>
    <x v="3"/>
    <x v="4"/>
    <x v="3"/>
    <x v="1"/>
    <x v="1"/>
    <x v="1"/>
    <x v="1"/>
    <x v="4"/>
    <x v="3"/>
    <x v="4"/>
    <x v="4"/>
    <s v="5-9-0"/>
    <s v="6-9-0"/>
    <s v="6-10-0"/>
  </r>
  <r>
    <s v="Jay Kelly"/>
    <x v="5"/>
    <x v="1"/>
    <x v="57"/>
    <x v="1"/>
    <x v="1"/>
    <x v="2"/>
    <x v="3"/>
    <x v="4"/>
    <x v="5"/>
    <x v="2"/>
    <x v="2"/>
    <x v="4"/>
    <x v="5"/>
    <x v="2"/>
    <x v="2"/>
    <x v="2"/>
    <s v="8-6-0"/>
    <s v="9-6-0"/>
    <s v="10-6-0"/>
  </r>
  <r>
    <s v="Mark Simpson"/>
    <x v="0"/>
    <x v="0"/>
    <x v="58"/>
    <x v="0"/>
    <x v="0"/>
    <x v="3"/>
    <x v="1"/>
    <x v="1"/>
    <x v="1"/>
    <x v="6"/>
    <x v="5"/>
    <x v="3"/>
    <x v="7"/>
    <x v="4"/>
    <x v="6"/>
    <x v="4"/>
    <s v="4-10-0"/>
    <s v="5-10-0"/>
    <s v="5-11-0"/>
  </r>
  <r>
    <s v="Mark Simpson"/>
    <x v="1"/>
    <x v="1"/>
    <x v="59"/>
    <x v="1"/>
    <x v="1"/>
    <x v="2"/>
    <x v="0"/>
    <x v="0"/>
    <x v="0"/>
    <x v="0"/>
    <x v="6"/>
    <x v="0"/>
    <x v="2"/>
    <x v="5"/>
    <x v="1"/>
    <x v="6"/>
    <s v="7-7-0"/>
    <s v="7-8-0"/>
    <s v="8-8-0"/>
  </r>
  <r>
    <s v="Mark Simpson"/>
    <x v="2"/>
    <x v="1"/>
    <x v="60"/>
    <x v="1"/>
    <x v="1"/>
    <x v="2"/>
    <x v="3"/>
    <x v="4"/>
    <x v="5"/>
    <x v="4"/>
    <x v="0"/>
    <x v="0"/>
    <x v="2"/>
    <x v="1"/>
    <x v="5"/>
    <x v="2"/>
    <s v="9-5-0"/>
    <s v="10-5-0"/>
    <s v="10-6-0"/>
  </r>
  <r>
    <s v="Mark Simpson"/>
    <x v="3"/>
    <x v="0"/>
    <x v="61"/>
    <x v="0"/>
    <x v="0"/>
    <x v="3"/>
    <x v="4"/>
    <x v="5"/>
    <x v="6"/>
    <x v="7"/>
    <x v="3"/>
    <x v="3"/>
    <x v="4"/>
    <x v="4"/>
    <x v="4"/>
    <x v="0"/>
    <s v="6-8-0"/>
    <s v="7-8-0"/>
    <s v="7-9-0"/>
  </r>
  <r>
    <s v="Mark Simpson"/>
    <x v="4"/>
    <x v="1"/>
    <x v="62"/>
    <x v="0"/>
    <x v="0"/>
    <x v="0"/>
    <x v="0"/>
    <x v="1"/>
    <x v="0"/>
    <x v="1"/>
    <x v="6"/>
    <x v="0"/>
    <x v="2"/>
    <x v="1"/>
    <x v="2"/>
    <x v="2"/>
    <s v="8-6-0"/>
    <s v="9-6-0"/>
    <s v="9-7-0"/>
  </r>
  <r>
    <s v="Mat Ward"/>
    <x v="1"/>
    <x v="0"/>
    <x v="63"/>
    <x v="0"/>
    <x v="0"/>
    <x v="3"/>
    <x v="1"/>
    <x v="3"/>
    <x v="1"/>
    <x v="1"/>
    <x v="6"/>
    <x v="0"/>
    <x v="0"/>
    <x v="5"/>
    <x v="1"/>
    <x v="1"/>
    <s v="7-7-0"/>
    <s v="8-7-0"/>
    <s v="9-7-0"/>
  </r>
  <r>
    <s v="Mat Ward"/>
    <x v="2"/>
    <x v="1"/>
    <x v="64"/>
    <x v="1"/>
    <x v="1"/>
    <x v="2"/>
    <x v="0"/>
    <x v="0"/>
    <x v="0"/>
    <x v="1"/>
    <x v="6"/>
    <x v="0"/>
    <x v="2"/>
    <x v="1"/>
    <x v="5"/>
    <x v="6"/>
    <s v="7-7-0"/>
    <s v="8-7-0"/>
    <s v="8-8-0"/>
  </r>
  <r>
    <s v="Mat Ward"/>
    <x v="3"/>
    <x v="1"/>
    <x v="65"/>
    <x v="1"/>
    <x v="1"/>
    <x v="2"/>
    <x v="0"/>
    <x v="1"/>
    <x v="0"/>
    <x v="0"/>
    <x v="0"/>
    <x v="0"/>
    <x v="2"/>
    <x v="1"/>
    <x v="2"/>
    <x v="2"/>
    <s v="9-5-0"/>
    <s v="9-6-0"/>
    <s v="9-7-0"/>
  </r>
  <r>
    <s v="Mat Ward"/>
    <x v="4"/>
    <x v="1"/>
    <x v="66"/>
    <x v="1"/>
    <x v="2"/>
    <x v="2"/>
    <x v="0"/>
    <x v="0"/>
    <x v="0"/>
    <x v="1"/>
    <x v="1"/>
    <x v="6"/>
    <x v="0"/>
    <x v="5"/>
    <x v="5"/>
    <x v="2"/>
    <s v="9-5-0"/>
    <s v="9-6-0"/>
    <s v="9-7-0"/>
  </r>
  <r>
    <s v="Mat Ward"/>
    <x v="5"/>
    <x v="1"/>
    <x v="67"/>
    <x v="1"/>
    <x v="2"/>
    <x v="0"/>
    <x v="0"/>
    <x v="0"/>
    <x v="2"/>
    <x v="0"/>
    <x v="6"/>
    <x v="0"/>
    <x v="2"/>
    <x v="1"/>
    <x v="2"/>
    <x v="3"/>
    <s v="10-4-0"/>
    <s v="10-5-0"/>
    <s v="11-5-0"/>
  </r>
  <r>
    <s v="Max Cubberley"/>
    <x v="0"/>
    <x v="1"/>
    <x v="68"/>
    <x v="0"/>
    <x v="2"/>
    <x v="2"/>
    <x v="0"/>
    <x v="1"/>
    <x v="1"/>
    <x v="1"/>
    <x v="6"/>
    <x v="0"/>
    <x v="2"/>
    <x v="5"/>
    <x v="5"/>
    <x v="6"/>
    <s v="8-6-0"/>
    <s v="9-6-0"/>
    <s v="10-6-0"/>
  </r>
  <r>
    <s v="Max Cubberley"/>
    <x v="1"/>
    <x v="1"/>
    <x v="69"/>
    <x v="1"/>
    <x v="1"/>
    <x v="1"/>
    <x v="2"/>
    <x v="4"/>
    <x v="2"/>
    <x v="0"/>
    <x v="6"/>
    <x v="6"/>
    <x v="1"/>
    <x v="0"/>
    <x v="1"/>
    <x v="6"/>
    <s v="8-6-0"/>
    <s v="8-7-0"/>
    <s v="8-8-0"/>
  </r>
  <r>
    <s v="Max Cubberley"/>
    <x v="2"/>
    <x v="0"/>
    <x v="70"/>
    <x v="0"/>
    <x v="0"/>
    <x v="0"/>
    <x v="1"/>
    <x v="3"/>
    <x v="4"/>
    <x v="6"/>
    <x v="1"/>
    <x v="6"/>
    <x v="0"/>
    <x v="0"/>
    <x v="1"/>
    <x v="1"/>
    <s v="6-8-0"/>
    <s v="6-9-0"/>
    <s v="7-9-0"/>
  </r>
  <r>
    <s v="Max Cubberley"/>
    <x v="3"/>
    <x v="0"/>
    <x v="71"/>
    <x v="0"/>
    <x v="0"/>
    <x v="0"/>
    <x v="1"/>
    <x v="1"/>
    <x v="1"/>
    <x v="1"/>
    <x v="1"/>
    <x v="6"/>
    <x v="0"/>
    <x v="0"/>
    <x v="0"/>
    <x v="1"/>
    <s v="7-7-0"/>
    <s v="8-7-0"/>
    <s v="9-7-0"/>
  </r>
  <r>
    <s v="Max Cubberley"/>
    <x v="4"/>
    <x v="0"/>
    <x v="72"/>
    <x v="1"/>
    <x v="1"/>
    <x v="1"/>
    <x v="3"/>
    <x v="0"/>
    <x v="0"/>
    <x v="1"/>
    <x v="1"/>
    <x v="6"/>
    <x v="0"/>
    <x v="0"/>
    <x v="0"/>
    <x v="1"/>
    <s v="6-8-0"/>
    <s v="6-9-0"/>
    <s v="6-10-0"/>
  </r>
  <r>
    <s v="Max Cubberley"/>
    <x v="5"/>
    <x v="0"/>
    <x v="73"/>
    <x v="1"/>
    <x v="2"/>
    <x v="0"/>
    <x v="1"/>
    <x v="1"/>
    <x v="0"/>
    <x v="1"/>
    <x v="6"/>
    <x v="0"/>
    <x v="2"/>
    <x v="5"/>
    <x v="5"/>
    <x v="6"/>
    <s v="7-7-0"/>
    <s v="7-8-0"/>
    <s v="8-8-0"/>
  </r>
  <r>
    <s v="Mike Elmes"/>
    <x v="0"/>
    <x v="0"/>
    <x v="74"/>
    <x v="0"/>
    <x v="0"/>
    <x v="3"/>
    <x v="4"/>
    <x v="5"/>
    <x v="4"/>
    <x v="6"/>
    <x v="5"/>
    <x v="1"/>
    <x v="1"/>
    <x v="3"/>
    <x v="0"/>
    <x v="1"/>
    <s v="7-7-0"/>
    <s v="7-8-0"/>
    <s v="8-8-0"/>
  </r>
  <r>
    <s v="Neil Hawke"/>
    <x v="1"/>
    <x v="0"/>
    <x v="75"/>
    <x v="0"/>
    <x v="3"/>
    <x v="4"/>
    <x v="5"/>
    <x v="6"/>
    <x v="8"/>
    <x v="9"/>
    <x v="8"/>
    <x v="9"/>
    <x v="10"/>
    <x v="13"/>
    <x v="13"/>
    <x v="15"/>
    <s v="2-11-1"/>
    <s v="3-11-1"/>
    <s v="4-11-1"/>
  </r>
  <r>
    <s v="Neil Hawke"/>
    <x v="2"/>
    <x v="1"/>
    <x v="76"/>
    <x v="0"/>
    <x v="0"/>
    <x v="0"/>
    <x v="1"/>
    <x v="1"/>
    <x v="0"/>
    <x v="0"/>
    <x v="0"/>
    <x v="4"/>
    <x v="11"/>
    <x v="14"/>
    <x v="10"/>
    <x v="16"/>
    <s v="7-6-1"/>
    <s v="7-7-1"/>
    <s v="8-7-1"/>
  </r>
  <r>
    <s v="Neil Hawke"/>
    <x v="3"/>
    <x v="0"/>
    <x v="77"/>
    <x v="0"/>
    <x v="2"/>
    <x v="0"/>
    <x v="1"/>
    <x v="3"/>
    <x v="4"/>
    <x v="3"/>
    <x v="5"/>
    <x v="1"/>
    <x v="4"/>
    <x v="4"/>
    <x v="4"/>
    <x v="0"/>
    <s v="5-9-0"/>
    <s v="5-10-0"/>
    <s v="6-10-0"/>
  </r>
  <r>
    <s v="Neil Hawke"/>
    <x v="4"/>
    <x v="0"/>
    <x v="78"/>
    <x v="1"/>
    <x v="1"/>
    <x v="1"/>
    <x v="2"/>
    <x v="4"/>
    <x v="2"/>
    <x v="0"/>
    <x v="6"/>
    <x v="0"/>
    <x v="0"/>
    <x v="0"/>
    <x v="1"/>
    <x v="1"/>
    <s v="7-7-0"/>
    <s v="7-8-0"/>
    <s v="8-8-0"/>
  </r>
  <r>
    <s v="Neil Hawke"/>
    <x v="5"/>
    <x v="1"/>
    <x v="79"/>
    <x v="1"/>
    <x v="2"/>
    <x v="2"/>
    <x v="0"/>
    <x v="0"/>
    <x v="2"/>
    <x v="4"/>
    <x v="2"/>
    <x v="2"/>
    <x v="3"/>
    <x v="2"/>
    <x v="2"/>
    <x v="2"/>
    <s v="8-6-0"/>
    <s v="9-6-0"/>
    <s v="9-7-0"/>
  </r>
  <r>
    <s v="Owen Williams"/>
    <x v="4"/>
    <x v="0"/>
    <x v="80"/>
    <x v="0"/>
    <x v="0"/>
    <x v="0"/>
    <x v="1"/>
    <x v="1"/>
    <x v="0"/>
    <x v="1"/>
    <x v="6"/>
    <x v="6"/>
    <x v="0"/>
    <x v="0"/>
    <x v="1"/>
    <x v="6"/>
    <s v="8-6-0"/>
    <s v="9-6-0"/>
    <s v="9-7-0"/>
  </r>
  <r>
    <s v="Owen Williams"/>
    <x v="5"/>
    <x v="1"/>
    <x v="81"/>
    <x v="1"/>
    <x v="2"/>
    <x v="2"/>
    <x v="3"/>
    <x v="4"/>
    <x v="5"/>
    <x v="4"/>
    <x v="2"/>
    <x v="4"/>
    <x v="5"/>
    <x v="2"/>
    <x v="3"/>
    <x v="3"/>
    <s v="10-4-0"/>
    <s v="11-4-0"/>
    <s v="11-5-0"/>
  </r>
  <r>
    <s v="Pete Conaghan"/>
    <x v="1"/>
    <x v="1"/>
    <x v="82"/>
    <x v="0"/>
    <x v="0"/>
    <x v="3"/>
    <x v="1"/>
    <x v="1"/>
    <x v="0"/>
    <x v="0"/>
    <x v="0"/>
    <x v="0"/>
    <x v="2"/>
    <x v="14"/>
    <x v="14"/>
    <x v="12"/>
    <s v="8-5-1"/>
    <s v="9-5-1"/>
    <s v="10-5-1"/>
  </r>
  <r>
    <s v="Pete Conaghan"/>
    <x v="2"/>
    <x v="1"/>
    <x v="83"/>
    <x v="1"/>
    <x v="1"/>
    <x v="1"/>
    <x v="2"/>
    <x v="4"/>
    <x v="2"/>
    <x v="0"/>
    <x v="0"/>
    <x v="0"/>
    <x v="0"/>
    <x v="5"/>
    <x v="5"/>
    <x v="2"/>
    <s v="8-6-0"/>
    <s v="8-7-0"/>
    <s v="8-8-0"/>
  </r>
  <r>
    <s v="Philip Malcolm"/>
    <x v="1"/>
    <x v="0"/>
    <x v="84"/>
    <x v="1"/>
    <x v="2"/>
    <x v="2"/>
    <x v="3"/>
    <x v="0"/>
    <x v="0"/>
    <x v="1"/>
    <x v="6"/>
    <x v="6"/>
    <x v="1"/>
    <x v="0"/>
    <x v="0"/>
    <x v="0"/>
    <s v="5-9-0"/>
    <s v="5-10-0"/>
    <s v="5-11-0"/>
  </r>
  <r>
    <s v="Philip Malcolm"/>
    <x v="2"/>
    <x v="0"/>
    <x v="85"/>
    <x v="0"/>
    <x v="0"/>
    <x v="0"/>
    <x v="1"/>
    <x v="3"/>
    <x v="4"/>
    <x v="3"/>
    <x v="5"/>
    <x v="3"/>
    <x v="7"/>
    <x v="6"/>
    <x v="12"/>
    <x v="14"/>
    <s v="2-12-0"/>
    <s v="2-13-0"/>
    <s v="2-14-0"/>
  </r>
  <r>
    <s v="Steve Smith"/>
    <x v="3"/>
    <x v="1"/>
    <x v="86"/>
    <x v="0"/>
    <x v="0"/>
    <x v="0"/>
    <x v="0"/>
    <x v="0"/>
    <x v="0"/>
    <x v="0"/>
    <x v="0"/>
    <x v="4"/>
    <x v="2"/>
    <x v="5"/>
    <x v="5"/>
    <x v="6"/>
    <s v="7-7-0"/>
    <s v="7-8-0"/>
    <s v="7-9-0"/>
  </r>
  <r>
    <s v="Steve Smith"/>
    <x v="4"/>
    <x v="1"/>
    <x v="87"/>
    <x v="1"/>
    <x v="2"/>
    <x v="2"/>
    <x v="3"/>
    <x v="0"/>
    <x v="0"/>
    <x v="0"/>
    <x v="6"/>
    <x v="6"/>
    <x v="1"/>
    <x v="0"/>
    <x v="1"/>
    <x v="6"/>
    <s v="7-6-1"/>
    <s v="8-6-1"/>
    <s v="9-6-1"/>
  </r>
  <r>
    <s v="Steve Smith"/>
    <x v="5"/>
    <x v="0"/>
    <x v="88"/>
    <x v="1"/>
    <x v="1"/>
    <x v="1"/>
    <x v="2"/>
    <x v="4"/>
    <x v="2"/>
    <x v="0"/>
    <x v="9"/>
    <x v="10"/>
    <x v="8"/>
    <x v="8"/>
    <x v="8"/>
    <x v="9"/>
    <s v="6-7-1"/>
    <s v="7-7-1"/>
    <s v="7-8-1"/>
  </r>
  <r>
    <s v="Stewart Carter"/>
    <x v="4"/>
    <x v="0"/>
    <x v="89"/>
    <x v="1"/>
    <x v="1"/>
    <x v="2"/>
    <x v="3"/>
    <x v="0"/>
    <x v="0"/>
    <x v="0"/>
    <x v="0"/>
    <x v="0"/>
    <x v="2"/>
    <x v="5"/>
    <x v="1"/>
    <x v="1"/>
    <s v="6-8-0"/>
    <s v="6-9-0"/>
    <s v="7-9-0"/>
  </r>
  <r>
    <s v="Stewart Carter"/>
    <x v="5"/>
    <x v="0"/>
    <x v="90"/>
    <x v="0"/>
    <x v="2"/>
    <x v="0"/>
    <x v="1"/>
    <x v="3"/>
    <x v="4"/>
    <x v="3"/>
    <x v="8"/>
    <x v="9"/>
    <x v="12"/>
    <x v="15"/>
    <x v="15"/>
    <x v="8"/>
    <s v="5-8-1"/>
    <s v="6-8-1"/>
    <s v="7-8-1"/>
  </r>
  <r>
    <s v="Tim Travers"/>
    <x v="0"/>
    <x v="0"/>
    <x v="91"/>
    <x v="1"/>
    <x v="2"/>
    <x v="2"/>
    <x v="0"/>
    <x v="1"/>
    <x v="0"/>
    <x v="1"/>
    <x v="1"/>
    <x v="1"/>
    <x v="1"/>
    <x v="0"/>
    <x v="0"/>
    <x v="0"/>
    <s v="5-9-0"/>
    <s v="5-10-0"/>
    <s v="5-11-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70">
  <r>
    <n v="1"/>
    <x v="0"/>
    <x v="0"/>
    <x v="0"/>
    <x v="0"/>
    <x v="0"/>
    <x v="0"/>
    <n v="72"/>
    <x v="0"/>
    <n v="1"/>
    <n v="0"/>
    <n v="0"/>
    <n v="2"/>
    <n v="0.90909090909090906"/>
    <x v="0"/>
    <x v="0"/>
    <x v="0"/>
    <n v="1"/>
    <x v="0"/>
  </r>
  <r>
    <n v="1"/>
    <x v="0"/>
    <x v="0"/>
    <x v="0"/>
    <x v="1"/>
    <x v="1"/>
    <x v="1"/>
    <n v="106"/>
    <x v="1"/>
    <n v="0"/>
    <n v="1"/>
    <n v="0"/>
    <n v="11"/>
    <n v="9.0909090909090939E-2"/>
    <x v="1"/>
    <x v="1"/>
    <x v="1"/>
    <n v="0"/>
    <x v="1"/>
  </r>
  <r>
    <n v="2"/>
    <x v="0"/>
    <x v="0"/>
    <x v="0"/>
    <x v="2"/>
    <x v="2"/>
    <x v="2"/>
    <n v="102"/>
    <x v="1"/>
    <n v="0"/>
    <n v="1"/>
    <n v="0"/>
    <n v="12"/>
    <n v="0"/>
    <x v="1"/>
    <x v="2"/>
    <x v="1"/>
    <n v="0"/>
    <x v="1"/>
  </r>
  <r>
    <n v="2"/>
    <x v="0"/>
    <x v="0"/>
    <x v="0"/>
    <x v="3"/>
    <x v="3"/>
    <x v="3"/>
    <n v="70"/>
    <x v="0"/>
    <n v="1"/>
    <n v="0"/>
    <n v="0"/>
    <n v="4"/>
    <n v="0.72727272727272729"/>
    <x v="0"/>
    <x v="3"/>
    <x v="1"/>
    <n v="1"/>
    <x v="0"/>
  </r>
  <r>
    <n v="3"/>
    <x v="0"/>
    <x v="0"/>
    <x v="0"/>
    <x v="4"/>
    <x v="4"/>
    <x v="4"/>
    <n v="114"/>
    <x v="1"/>
    <n v="0"/>
    <n v="1"/>
    <n v="0"/>
    <n v="6"/>
    <n v="0.54545454545454541"/>
    <x v="1"/>
    <x v="4"/>
    <x v="0"/>
    <n v="0"/>
    <x v="2"/>
  </r>
  <r>
    <n v="3"/>
    <x v="0"/>
    <x v="0"/>
    <x v="0"/>
    <x v="5"/>
    <x v="5"/>
    <x v="5"/>
    <n v="94"/>
    <x v="0"/>
    <n v="1"/>
    <n v="0"/>
    <n v="0"/>
    <n v="1"/>
    <n v="1"/>
    <x v="0"/>
    <x v="5"/>
    <x v="1"/>
    <n v="1"/>
    <x v="3"/>
  </r>
  <r>
    <n v="4"/>
    <x v="0"/>
    <x v="0"/>
    <x v="0"/>
    <x v="6"/>
    <x v="6"/>
    <x v="6"/>
    <n v="104"/>
    <x v="1"/>
    <n v="0"/>
    <n v="1"/>
    <n v="0"/>
    <n v="9"/>
    <n v="0.27272727272727271"/>
    <x v="1"/>
    <x v="6"/>
    <x v="1"/>
    <n v="0"/>
    <x v="4"/>
  </r>
  <r>
    <n v="4"/>
    <x v="0"/>
    <x v="0"/>
    <x v="0"/>
    <x v="7"/>
    <x v="7"/>
    <x v="7"/>
    <n v="82"/>
    <x v="0"/>
    <n v="1"/>
    <n v="0"/>
    <n v="0"/>
    <n v="3"/>
    <n v="0.81818181818181812"/>
    <x v="0"/>
    <x v="7"/>
    <x v="0"/>
    <n v="1"/>
    <x v="0"/>
  </r>
  <r>
    <n v="5"/>
    <x v="0"/>
    <x v="0"/>
    <x v="0"/>
    <x v="8"/>
    <x v="8"/>
    <x v="8"/>
    <n v="76"/>
    <x v="0"/>
    <n v="1"/>
    <n v="0"/>
    <n v="0"/>
    <n v="8"/>
    <n v="0.36363636363636365"/>
    <x v="1"/>
    <x v="8"/>
    <x v="0"/>
    <n v="1"/>
    <x v="4"/>
  </r>
  <r>
    <n v="5"/>
    <x v="0"/>
    <x v="0"/>
    <x v="0"/>
    <x v="9"/>
    <x v="9"/>
    <x v="9"/>
    <n v="85"/>
    <x v="1"/>
    <n v="0"/>
    <n v="1"/>
    <n v="0"/>
    <n v="10"/>
    <n v="0.18181818181818177"/>
    <x v="1"/>
    <x v="9"/>
    <x v="1"/>
    <n v="0"/>
    <x v="1"/>
  </r>
  <r>
    <n v="6"/>
    <x v="0"/>
    <x v="0"/>
    <x v="0"/>
    <x v="10"/>
    <x v="10"/>
    <x v="10"/>
    <n v="94"/>
    <x v="0"/>
    <n v="1"/>
    <n v="0"/>
    <n v="0"/>
    <n v="5"/>
    <n v="0.63636363636363635"/>
    <x v="0"/>
    <x v="10"/>
    <x v="0"/>
    <n v="1"/>
    <x v="0"/>
  </r>
  <r>
    <n v="6"/>
    <x v="0"/>
    <x v="0"/>
    <x v="0"/>
    <x v="11"/>
    <x v="11"/>
    <x v="4"/>
    <n v="100"/>
    <x v="1"/>
    <n v="0"/>
    <n v="1"/>
    <n v="0"/>
    <n v="6"/>
    <n v="0.54545454545454541"/>
    <x v="1"/>
    <x v="11"/>
    <x v="0"/>
    <n v="0"/>
    <x v="2"/>
  </r>
  <r>
    <n v="7"/>
    <x v="0"/>
    <x v="1"/>
    <x v="0"/>
    <x v="0"/>
    <x v="3"/>
    <x v="9"/>
    <n v="67"/>
    <x v="0"/>
    <n v="1"/>
    <n v="0"/>
    <n v="0"/>
    <n v="8"/>
    <n v="0.36363636363636365"/>
    <x v="1"/>
    <x v="0"/>
    <x v="0"/>
    <n v="1"/>
    <x v="1"/>
  </r>
  <r>
    <n v="7"/>
    <x v="0"/>
    <x v="1"/>
    <x v="0"/>
    <x v="2"/>
    <x v="1"/>
    <x v="11"/>
    <n v="76"/>
    <x v="1"/>
    <n v="0"/>
    <n v="1"/>
    <n v="0"/>
    <n v="10"/>
    <n v="0.18181818181818177"/>
    <x v="1"/>
    <x v="2"/>
    <x v="1"/>
    <n v="0"/>
    <x v="5"/>
  </r>
  <r>
    <n v="8"/>
    <x v="0"/>
    <x v="1"/>
    <x v="0"/>
    <x v="1"/>
    <x v="5"/>
    <x v="12"/>
    <n v="89"/>
    <x v="1"/>
    <n v="0"/>
    <n v="1"/>
    <n v="0"/>
    <n v="7"/>
    <n v="0.45454545454545459"/>
    <x v="1"/>
    <x v="1"/>
    <x v="1"/>
    <n v="0"/>
    <x v="1"/>
  </r>
  <r>
    <n v="8"/>
    <x v="0"/>
    <x v="1"/>
    <x v="0"/>
    <x v="4"/>
    <x v="0"/>
    <x v="13"/>
    <n v="77"/>
    <x v="0"/>
    <n v="1"/>
    <n v="0"/>
    <n v="0"/>
    <n v="5"/>
    <n v="0.63636363636363635"/>
    <x v="1"/>
    <x v="4"/>
    <x v="0"/>
    <n v="1"/>
    <x v="4"/>
  </r>
  <r>
    <n v="9"/>
    <x v="0"/>
    <x v="1"/>
    <x v="0"/>
    <x v="3"/>
    <x v="4"/>
    <x v="14"/>
    <n v="82"/>
    <x v="0"/>
    <n v="1"/>
    <n v="0"/>
    <n v="0"/>
    <n v="2"/>
    <n v="0.90909090909090906"/>
    <x v="0"/>
    <x v="3"/>
    <x v="1"/>
    <n v="1"/>
    <x v="3"/>
  </r>
  <r>
    <n v="9"/>
    <x v="0"/>
    <x v="1"/>
    <x v="0"/>
    <x v="5"/>
    <x v="2"/>
    <x v="6"/>
    <n v="110"/>
    <x v="1"/>
    <n v="0"/>
    <n v="1"/>
    <n v="0"/>
    <n v="6"/>
    <n v="0.54545454545454541"/>
    <x v="1"/>
    <x v="5"/>
    <x v="1"/>
    <n v="0"/>
    <x v="4"/>
  </r>
  <r>
    <n v="10"/>
    <x v="0"/>
    <x v="1"/>
    <x v="0"/>
    <x v="8"/>
    <x v="7"/>
    <x v="15"/>
    <n v="54"/>
    <x v="0"/>
    <n v="1"/>
    <n v="0"/>
    <n v="0"/>
    <n v="11"/>
    <n v="9.0909090909090939E-2"/>
    <x v="1"/>
    <x v="8"/>
    <x v="0"/>
    <n v="1"/>
    <x v="5"/>
  </r>
  <r>
    <n v="10"/>
    <x v="0"/>
    <x v="1"/>
    <x v="0"/>
    <x v="6"/>
    <x v="9"/>
    <x v="16"/>
    <n v="61"/>
    <x v="1"/>
    <n v="0"/>
    <n v="1"/>
    <n v="0"/>
    <n v="12"/>
    <n v="0"/>
    <x v="1"/>
    <x v="6"/>
    <x v="1"/>
    <n v="0"/>
    <x v="6"/>
  </r>
  <r>
    <n v="11"/>
    <x v="0"/>
    <x v="1"/>
    <x v="0"/>
    <x v="7"/>
    <x v="11"/>
    <x v="17"/>
    <n v="90"/>
    <x v="1"/>
    <n v="0"/>
    <n v="1"/>
    <n v="0"/>
    <n v="9"/>
    <n v="0.27272727272727271"/>
    <x v="1"/>
    <x v="7"/>
    <x v="0"/>
    <n v="0"/>
    <x v="1"/>
  </r>
  <r>
    <n v="11"/>
    <x v="0"/>
    <x v="1"/>
    <x v="0"/>
    <x v="10"/>
    <x v="6"/>
    <x v="18"/>
    <n v="74"/>
    <x v="0"/>
    <n v="1"/>
    <n v="0"/>
    <n v="0"/>
    <n v="3"/>
    <n v="0.81818181818181812"/>
    <x v="1"/>
    <x v="10"/>
    <x v="0"/>
    <n v="1"/>
    <x v="2"/>
  </r>
  <r>
    <n v="12"/>
    <x v="0"/>
    <x v="1"/>
    <x v="0"/>
    <x v="9"/>
    <x v="10"/>
    <x v="18"/>
    <n v="117"/>
    <x v="1"/>
    <n v="0"/>
    <n v="1"/>
    <n v="0"/>
    <n v="3"/>
    <n v="0.81818181818181812"/>
    <x v="1"/>
    <x v="9"/>
    <x v="1"/>
    <n v="0"/>
    <x v="2"/>
  </r>
  <r>
    <n v="12"/>
    <x v="0"/>
    <x v="1"/>
    <x v="0"/>
    <x v="11"/>
    <x v="8"/>
    <x v="19"/>
    <n v="90"/>
    <x v="0"/>
    <n v="1"/>
    <n v="0"/>
    <n v="0"/>
    <n v="1"/>
    <n v="1"/>
    <x v="0"/>
    <x v="11"/>
    <x v="0"/>
    <n v="1"/>
    <x v="3"/>
  </r>
  <r>
    <n v="13"/>
    <x v="0"/>
    <x v="2"/>
    <x v="0"/>
    <x v="0"/>
    <x v="5"/>
    <x v="20"/>
    <n v="69"/>
    <x v="0"/>
    <n v="1"/>
    <n v="0"/>
    <n v="0"/>
    <n v="3"/>
    <n v="0.81818181818181812"/>
    <x v="1"/>
    <x v="0"/>
    <x v="0"/>
    <n v="1"/>
    <x v="2"/>
  </r>
  <r>
    <n v="13"/>
    <x v="0"/>
    <x v="2"/>
    <x v="0"/>
    <x v="4"/>
    <x v="1"/>
    <x v="21"/>
    <n v="99"/>
    <x v="1"/>
    <n v="0"/>
    <n v="1"/>
    <n v="0"/>
    <n v="8"/>
    <n v="0.36363636363636365"/>
    <x v="1"/>
    <x v="4"/>
    <x v="0"/>
    <n v="0"/>
    <x v="5"/>
  </r>
  <r>
    <n v="14"/>
    <x v="0"/>
    <x v="2"/>
    <x v="0"/>
    <x v="5"/>
    <x v="3"/>
    <x v="22"/>
    <n v="60"/>
    <x v="0"/>
    <n v="1"/>
    <n v="0"/>
    <n v="0"/>
    <n v="1"/>
    <n v="1"/>
    <x v="0"/>
    <x v="5"/>
    <x v="1"/>
    <n v="1"/>
    <x v="7"/>
  </r>
  <r>
    <n v="14"/>
    <x v="0"/>
    <x v="2"/>
    <x v="0"/>
    <x v="2"/>
    <x v="4"/>
    <x v="23"/>
    <n v="121"/>
    <x v="1"/>
    <n v="0"/>
    <n v="1"/>
    <n v="0"/>
    <n v="11"/>
    <n v="9.0909090909090939E-2"/>
    <x v="1"/>
    <x v="2"/>
    <x v="1"/>
    <n v="0"/>
    <x v="5"/>
  </r>
  <r>
    <n v="15"/>
    <x v="0"/>
    <x v="2"/>
    <x v="0"/>
    <x v="3"/>
    <x v="0"/>
    <x v="24"/>
    <n v="83"/>
    <x v="1"/>
    <n v="0"/>
    <n v="1"/>
    <n v="0"/>
    <n v="12"/>
    <n v="0"/>
    <x v="1"/>
    <x v="3"/>
    <x v="1"/>
    <n v="0"/>
    <x v="8"/>
  </r>
  <r>
    <n v="15"/>
    <x v="0"/>
    <x v="2"/>
    <x v="0"/>
    <x v="1"/>
    <x v="2"/>
    <x v="25"/>
    <n v="48"/>
    <x v="0"/>
    <n v="1"/>
    <n v="0"/>
    <n v="0"/>
    <n v="6"/>
    <n v="0.54545454545454541"/>
    <x v="1"/>
    <x v="1"/>
    <x v="1"/>
    <n v="1"/>
    <x v="4"/>
  </r>
  <r>
    <n v="16"/>
    <x v="0"/>
    <x v="2"/>
    <x v="0"/>
    <x v="6"/>
    <x v="11"/>
    <x v="26"/>
    <n v="89"/>
    <x v="1"/>
    <n v="0"/>
    <n v="1"/>
    <n v="0"/>
    <n v="7"/>
    <n v="0.45454545454545459"/>
    <x v="1"/>
    <x v="6"/>
    <x v="1"/>
    <n v="0"/>
    <x v="1"/>
  </r>
  <r>
    <n v="16"/>
    <x v="0"/>
    <x v="2"/>
    <x v="0"/>
    <x v="10"/>
    <x v="7"/>
    <x v="13"/>
    <n v="75"/>
    <x v="0"/>
    <n v="1"/>
    <n v="0"/>
    <n v="0"/>
    <n v="4"/>
    <n v="0.72727272727272729"/>
    <x v="1"/>
    <x v="10"/>
    <x v="0"/>
    <n v="1"/>
    <x v="4"/>
  </r>
  <r>
    <n v="17"/>
    <x v="0"/>
    <x v="2"/>
    <x v="0"/>
    <x v="11"/>
    <x v="9"/>
    <x v="21"/>
    <n v="66"/>
    <x v="0"/>
    <n v="1"/>
    <n v="0"/>
    <n v="0"/>
    <n v="8"/>
    <n v="0.36363636363636365"/>
    <x v="1"/>
    <x v="11"/>
    <x v="0"/>
    <n v="1"/>
    <x v="5"/>
  </r>
  <r>
    <n v="17"/>
    <x v="0"/>
    <x v="2"/>
    <x v="0"/>
    <x v="8"/>
    <x v="10"/>
    <x v="27"/>
    <n v="69"/>
    <x v="1"/>
    <n v="0"/>
    <n v="1"/>
    <n v="0"/>
    <n v="10"/>
    <n v="0.18181818181818177"/>
    <x v="1"/>
    <x v="8"/>
    <x v="0"/>
    <n v="0"/>
    <x v="5"/>
  </r>
  <r>
    <n v="18"/>
    <x v="0"/>
    <x v="2"/>
    <x v="0"/>
    <x v="9"/>
    <x v="6"/>
    <x v="8"/>
    <n v="106"/>
    <x v="1"/>
    <n v="0"/>
    <n v="1"/>
    <n v="0"/>
    <n v="5"/>
    <n v="0.63636363636363635"/>
    <x v="1"/>
    <x v="9"/>
    <x v="1"/>
    <n v="0"/>
    <x v="4"/>
  </r>
  <r>
    <n v="18"/>
    <x v="0"/>
    <x v="2"/>
    <x v="0"/>
    <x v="7"/>
    <x v="8"/>
    <x v="0"/>
    <n v="85"/>
    <x v="0"/>
    <n v="1"/>
    <n v="0"/>
    <n v="0"/>
    <n v="2"/>
    <n v="0.90909090909090906"/>
    <x v="0"/>
    <x v="7"/>
    <x v="0"/>
    <n v="1"/>
    <x v="0"/>
  </r>
  <r>
    <n v="19"/>
    <x v="0"/>
    <x v="3"/>
    <x v="0"/>
    <x v="5"/>
    <x v="1"/>
    <x v="28"/>
    <n v="96"/>
    <x v="1"/>
    <n v="0"/>
    <n v="1"/>
    <n v="0"/>
    <n v="7"/>
    <n v="0.45454545454545459"/>
    <x v="1"/>
    <x v="5"/>
    <x v="1"/>
    <n v="0"/>
    <x v="2"/>
  </r>
  <r>
    <n v="19"/>
    <x v="0"/>
    <x v="3"/>
    <x v="0"/>
    <x v="0"/>
    <x v="4"/>
    <x v="29"/>
    <n v="92"/>
    <x v="0"/>
    <n v="1"/>
    <n v="0"/>
    <n v="0"/>
    <n v="5"/>
    <n v="0.63636363636363635"/>
    <x v="1"/>
    <x v="0"/>
    <x v="0"/>
    <n v="1"/>
    <x v="2"/>
  </r>
  <r>
    <n v="20"/>
    <x v="0"/>
    <x v="3"/>
    <x v="0"/>
    <x v="4"/>
    <x v="2"/>
    <x v="30"/>
    <n v="104"/>
    <x v="1"/>
    <n v="0"/>
    <n v="1"/>
    <n v="0"/>
    <n v="6"/>
    <n v="0.54545454545454541"/>
    <x v="1"/>
    <x v="4"/>
    <x v="0"/>
    <n v="0"/>
    <x v="2"/>
  </r>
  <r>
    <n v="20"/>
    <x v="0"/>
    <x v="3"/>
    <x v="0"/>
    <x v="3"/>
    <x v="5"/>
    <x v="7"/>
    <n v="93"/>
    <x v="0"/>
    <n v="1"/>
    <n v="0"/>
    <n v="0"/>
    <n v="3"/>
    <n v="0.81818181818181812"/>
    <x v="0"/>
    <x v="3"/>
    <x v="1"/>
    <n v="1"/>
    <x v="0"/>
  </r>
  <r>
    <n v="21"/>
    <x v="0"/>
    <x v="3"/>
    <x v="0"/>
    <x v="2"/>
    <x v="0"/>
    <x v="25"/>
    <n v="126"/>
    <x v="1"/>
    <n v="0"/>
    <n v="1"/>
    <n v="0"/>
    <n v="9"/>
    <n v="0.27272727272727271"/>
    <x v="1"/>
    <x v="2"/>
    <x v="1"/>
    <n v="0"/>
    <x v="4"/>
  </r>
  <r>
    <n v="21"/>
    <x v="0"/>
    <x v="3"/>
    <x v="0"/>
    <x v="1"/>
    <x v="3"/>
    <x v="31"/>
    <n v="83"/>
    <x v="0"/>
    <n v="1"/>
    <n v="0"/>
    <n v="0"/>
    <n v="1"/>
    <n v="1"/>
    <x v="0"/>
    <x v="1"/>
    <x v="1"/>
    <n v="1"/>
    <x v="7"/>
  </r>
  <r>
    <n v="22"/>
    <x v="0"/>
    <x v="3"/>
    <x v="0"/>
    <x v="11"/>
    <x v="7"/>
    <x v="32"/>
    <n v="104"/>
    <x v="1"/>
    <n v="0"/>
    <n v="1"/>
    <n v="0"/>
    <n v="11"/>
    <n v="9.0909090909090939E-2"/>
    <x v="1"/>
    <x v="11"/>
    <x v="0"/>
    <n v="0"/>
    <x v="1"/>
  </r>
  <r>
    <n v="22"/>
    <x v="0"/>
    <x v="3"/>
    <x v="0"/>
    <x v="6"/>
    <x v="10"/>
    <x v="7"/>
    <n v="79"/>
    <x v="0"/>
    <n v="1"/>
    <n v="0"/>
    <n v="0"/>
    <n v="3"/>
    <n v="0.81818181818181812"/>
    <x v="0"/>
    <x v="6"/>
    <x v="1"/>
    <n v="1"/>
    <x v="0"/>
  </r>
  <r>
    <n v="23"/>
    <x v="0"/>
    <x v="3"/>
    <x v="0"/>
    <x v="10"/>
    <x v="8"/>
    <x v="33"/>
    <n v="48"/>
    <x v="0"/>
    <n v="1"/>
    <n v="0"/>
    <n v="0"/>
    <n v="2"/>
    <n v="0.90909090909090906"/>
    <x v="0"/>
    <x v="10"/>
    <x v="0"/>
    <n v="1"/>
    <x v="0"/>
  </r>
  <r>
    <n v="23"/>
    <x v="0"/>
    <x v="3"/>
    <x v="0"/>
    <x v="9"/>
    <x v="11"/>
    <x v="24"/>
    <n v="107"/>
    <x v="1"/>
    <n v="0"/>
    <n v="1"/>
    <n v="0"/>
    <n v="12"/>
    <n v="0"/>
    <x v="1"/>
    <x v="9"/>
    <x v="1"/>
    <n v="0"/>
    <x v="8"/>
  </r>
  <r>
    <n v="24"/>
    <x v="0"/>
    <x v="3"/>
    <x v="0"/>
    <x v="8"/>
    <x v="6"/>
    <x v="34"/>
    <n v="80"/>
    <x v="0"/>
    <n v="1"/>
    <n v="0"/>
    <n v="0"/>
    <n v="8"/>
    <n v="0.36363636363636365"/>
    <x v="1"/>
    <x v="8"/>
    <x v="0"/>
    <n v="1"/>
    <x v="4"/>
  </r>
  <r>
    <n v="24"/>
    <x v="0"/>
    <x v="3"/>
    <x v="0"/>
    <x v="7"/>
    <x v="9"/>
    <x v="35"/>
    <n v="88"/>
    <x v="1"/>
    <n v="0"/>
    <n v="1"/>
    <n v="0"/>
    <n v="10"/>
    <n v="0.18181818181818177"/>
    <x v="1"/>
    <x v="7"/>
    <x v="0"/>
    <n v="0"/>
    <x v="4"/>
  </r>
  <r>
    <n v="25"/>
    <x v="0"/>
    <x v="4"/>
    <x v="0"/>
    <x v="0"/>
    <x v="2"/>
    <x v="36"/>
    <n v="88"/>
    <x v="0"/>
    <n v="1"/>
    <n v="0"/>
    <n v="0"/>
    <n v="1"/>
    <n v="1"/>
    <x v="0"/>
    <x v="0"/>
    <x v="0"/>
    <n v="1"/>
    <x v="9"/>
  </r>
  <r>
    <n v="25"/>
    <x v="0"/>
    <x v="4"/>
    <x v="0"/>
    <x v="3"/>
    <x v="1"/>
    <x v="34"/>
    <n v="130"/>
    <x v="1"/>
    <n v="0"/>
    <n v="1"/>
    <n v="0"/>
    <n v="6"/>
    <n v="0.54545454545454541"/>
    <x v="1"/>
    <x v="3"/>
    <x v="1"/>
    <n v="0"/>
    <x v="4"/>
  </r>
  <r>
    <n v="26"/>
    <x v="0"/>
    <x v="4"/>
    <x v="0"/>
    <x v="1"/>
    <x v="4"/>
    <x v="3"/>
    <n v="69"/>
    <x v="0"/>
    <n v="1"/>
    <n v="0"/>
    <n v="0"/>
    <n v="4"/>
    <n v="0.72727272727272729"/>
    <x v="0"/>
    <x v="1"/>
    <x v="1"/>
    <n v="1"/>
    <x v="0"/>
  </r>
  <r>
    <n v="26"/>
    <x v="0"/>
    <x v="4"/>
    <x v="0"/>
    <x v="5"/>
    <x v="0"/>
    <x v="21"/>
    <n v="102"/>
    <x v="1"/>
    <n v="0"/>
    <n v="1"/>
    <n v="0"/>
    <n v="10"/>
    <n v="0.18181818181818177"/>
    <x v="1"/>
    <x v="5"/>
    <x v="1"/>
    <n v="0"/>
    <x v="5"/>
  </r>
  <r>
    <n v="27"/>
    <x v="0"/>
    <x v="4"/>
    <x v="0"/>
    <x v="2"/>
    <x v="5"/>
    <x v="37"/>
    <n v="105"/>
    <x v="1"/>
    <n v="0"/>
    <n v="1"/>
    <n v="0"/>
    <n v="12"/>
    <n v="0"/>
    <x v="1"/>
    <x v="2"/>
    <x v="1"/>
    <n v="0"/>
    <x v="6"/>
  </r>
  <r>
    <n v="27"/>
    <x v="0"/>
    <x v="4"/>
    <x v="0"/>
    <x v="4"/>
    <x v="3"/>
    <x v="38"/>
    <n v="55"/>
    <x v="0"/>
    <n v="1"/>
    <n v="0"/>
    <n v="0"/>
    <n v="2"/>
    <n v="0.90909090909090906"/>
    <x v="0"/>
    <x v="4"/>
    <x v="0"/>
    <n v="1"/>
    <x v="0"/>
  </r>
  <r>
    <n v="28"/>
    <x v="0"/>
    <x v="4"/>
    <x v="0"/>
    <x v="6"/>
    <x v="8"/>
    <x v="39"/>
    <n v="56"/>
    <x v="0"/>
    <n v="1"/>
    <n v="0"/>
    <n v="0"/>
    <n v="7"/>
    <n v="0.45454545454545459"/>
    <x v="1"/>
    <x v="6"/>
    <x v="1"/>
    <n v="1"/>
    <x v="4"/>
  </r>
  <r>
    <n v="28"/>
    <x v="0"/>
    <x v="4"/>
    <x v="0"/>
    <x v="9"/>
    <x v="7"/>
    <x v="40"/>
    <n v="87"/>
    <x v="1"/>
    <n v="0"/>
    <n v="1"/>
    <n v="0"/>
    <n v="11"/>
    <n v="9.0909090909090939E-2"/>
    <x v="1"/>
    <x v="9"/>
    <x v="1"/>
    <n v="0"/>
    <x v="6"/>
  </r>
  <r>
    <n v="29"/>
    <x v="0"/>
    <x v="4"/>
    <x v="0"/>
    <x v="7"/>
    <x v="10"/>
    <x v="9"/>
    <n v="74"/>
    <x v="0"/>
    <n v="1"/>
    <n v="0"/>
    <n v="0"/>
    <n v="8"/>
    <n v="0.36363636363636365"/>
    <x v="1"/>
    <x v="7"/>
    <x v="0"/>
    <n v="1"/>
    <x v="1"/>
  </r>
  <r>
    <n v="29"/>
    <x v="0"/>
    <x v="4"/>
    <x v="0"/>
    <x v="11"/>
    <x v="6"/>
    <x v="17"/>
    <n v="76"/>
    <x v="1"/>
    <n v="0"/>
    <n v="1"/>
    <n v="0"/>
    <n v="9"/>
    <n v="0.27272727272727271"/>
    <x v="1"/>
    <x v="11"/>
    <x v="0"/>
    <n v="0"/>
    <x v="1"/>
  </r>
  <r>
    <n v="30"/>
    <x v="0"/>
    <x v="4"/>
    <x v="0"/>
    <x v="8"/>
    <x v="11"/>
    <x v="20"/>
    <n v="103"/>
    <x v="1"/>
    <n v="0"/>
    <n v="1"/>
    <n v="0"/>
    <n v="5"/>
    <n v="0.63636363636363635"/>
    <x v="1"/>
    <x v="8"/>
    <x v="0"/>
    <n v="0"/>
    <x v="2"/>
  </r>
  <r>
    <n v="30"/>
    <x v="0"/>
    <x v="4"/>
    <x v="0"/>
    <x v="10"/>
    <x v="9"/>
    <x v="41"/>
    <n v="99"/>
    <x v="0"/>
    <n v="1"/>
    <n v="0"/>
    <n v="0"/>
    <n v="3"/>
    <n v="0.81818181818181812"/>
    <x v="0"/>
    <x v="10"/>
    <x v="0"/>
    <n v="1"/>
    <x v="0"/>
  </r>
  <r>
    <n v="31"/>
    <x v="0"/>
    <x v="5"/>
    <x v="0"/>
    <x v="0"/>
    <x v="7"/>
    <x v="8"/>
    <n v="81"/>
    <x v="0"/>
    <n v="1"/>
    <n v="0"/>
    <n v="0"/>
    <n v="6"/>
    <n v="0.54545454545454541"/>
    <x v="1"/>
    <x v="0"/>
    <x v="0"/>
    <n v="1"/>
    <x v="4"/>
  </r>
  <r>
    <n v="31"/>
    <x v="0"/>
    <x v="5"/>
    <x v="0"/>
    <x v="6"/>
    <x v="1"/>
    <x v="42"/>
    <n v="85"/>
    <x v="1"/>
    <n v="0"/>
    <n v="1"/>
    <n v="0"/>
    <n v="8"/>
    <n v="0.36363636363636365"/>
    <x v="1"/>
    <x v="6"/>
    <x v="1"/>
    <n v="0"/>
    <x v="4"/>
  </r>
  <r>
    <n v="32"/>
    <x v="0"/>
    <x v="5"/>
    <x v="0"/>
    <x v="7"/>
    <x v="0"/>
    <x v="30"/>
    <n v="85"/>
    <x v="0"/>
    <n v="1"/>
    <n v="0"/>
    <n v="0"/>
    <n v="3"/>
    <n v="0.81818181818181812"/>
    <x v="1"/>
    <x v="7"/>
    <x v="0"/>
    <n v="1"/>
    <x v="2"/>
  </r>
  <r>
    <n v="32"/>
    <x v="0"/>
    <x v="5"/>
    <x v="0"/>
    <x v="1"/>
    <x v="6"/>
    <x v="8"/>
    <n v="93"/>
    <x v="1"/>
    <n v="0"/>
    <n v="1"/>
    <n v="0"/>
    <n v="6"/>
    <n v="0.54545454545454541"/>
    <x v="1"/>
    <x v="1"/>
    <x v="1"/>
    <n v="0"/>
    <x v="4"/>
  </r>
  <r>
    <n v="33"/>
    <x v="0"/>
    <x v="5"/>
    <x v="0"/>
    <x v="8"/>
    <x v="3"/>
    <x v="43"/>
    <n v="93"/>
    <x v="0"/>
    <n v="1"/>
    <n v="0"/>
    <n v="0"/>
    <n v="2"/>
    <n v="0.90909090909090906"/>
    <x v="0"/>
    <x v="8"/>
    <x v="0"/>
    <n v="1"/>
    <x v="3"/>
  </r>
  <r>
    <n v="33"/>
    <x v="0"/>
    <x v="5"/>
    <x v="0"/>
    <x v="2"/>
    <x v="9"/>
    <x v="30"/>
    <n v="112"/>
    <x v="1"/>
    <n v="0"/>
    <n v="1"/>
    <n v="0"/>
    <n v="3"/>
    <n v="0.81818181818181812"/>
    <x v="1"/>
    <x v="2"/>
    <x v="1"/>
    <n v="0"/>
    <x v="2"/>
  </r>
  <r>
    <n v="34"/>
    <x v="0"/>
    <x v="5"/>
    <x v="0"/>
    <x v="10"/>
    <x v="5"/>
    <x v="18"/>
    <n v="67"/>
    <x v="0"/>
    <n v="1"/>
    <n v="0"/>
    <n v="0"/>
    <n v="5"/>
    <n v="0.63636363636363635"/>
    <x v="1"/>
    <x v="10"/>
    <x v="0"/>
    <n v="1"/>
    <x v="2"/>
  </r>
  <r>
    <n v="34"/>
    <x v="0"/>
    <x v="5"/>
    <x v="0"/>
    <x v="4"/>
    <x v="11"/>
    <x v="11"/>
    <n v="90"/>
    <x v="1"/>
    <n v="0"/>
    <n v="1"/>
    <n v="0"/>
    <n v="10"/>
    <n v="0.18181818181818177"/>
    <x v="1"/>
    <x v="4"/>
    <x v="0"/>
    <n v="0"/>
    <x v="5"/>
  </r>
  <r>
    <n v="35"/>
    <x v="0"/>
    <x v="5"/>
    <x v="0"/>
    <x v="11"/>
    <x v="4"/>
    <x v="44"/>
    <n v="69"/>
    <x v="1"/>
    <n v="0"/>
    <n v="1"/>
    <n v="0"/>
    <n v="11"/>
    <n v="9.0909090909090939E-2"/>
    <x v="1"/>
    <x v="11"/>
    <x v="0"/>
    <n v="0"/>
    <x v="5"/>
  </r>
  <r>
    <n v="35"/>
    <x v="0"/>
    <x v="5"/>
    <x v="0"/>
    <x v="5"/>
    <x v="10"/>
    <x v="21"/>
    <n v="65"/>
    <x v="0"/>
    <n v="1"/>
    <n v="0"/>
    <n v="0"/>
    <n v="9"/>
    <n v="0.27272727272727271"/>
    <x v="1"/>
    <x v="5"/>
    <x v="1"/>
    <n v="1"/>
    <x v="5"/>
  </r>
  <r>
    <n v="36"/>
    <x v="0"/>
    <x v="5"/>
    <x v="0"/>
    <x v="9"/>
    <x v="2"/>
    <x v="45"/>
    <n v="54"/>
    <x v="0"/>
    <n v="1"/>
    <n v="0"/>
    <n v="0"/>
    <n v="1"/>
    <n v="1"/>
    <x v="0"/>
    <x v="9"/>
    <x v="1"/>
    <n v="1"/>
    <x v="3"/>
  </r>
  <r>
    <n v="36"/>
    <x v="0"/>
    <x v="5"/>
    <x v="0"/>
    <x v="3"/>
    <x v="8"/>
    <x v="16"/>
    <n v="118"/>
    <x v="1"/>
    <n v="0"/>
    <n v="1"/>
    <n v="0"/>
    <n v="12"/>
    <n v="0"/>
    <x v="1"/>
    <x v="3"/>
    <x v="1"/>
    <n v="0"/>
    <x v="6"/>
  </r>
  <r>
    <n v="37"/>
    <x v="0"/>
    <x v="6"/>
    <x v="0"/>
    <x v="0"/>
    <x v="8"/>
    <x v="26"/>
    <n v="105"/>
    <x v="1"/>
    <n v="0"/>
    <n v="1"/>
    <n v="0"/>
    <n v="11"/>
    <n v="9.0909090909090939E-2"/>
    <x v="1"/>
    <x v="0"/>
    <x v="0"/>
    <n v="0"/>
    <x v="1"/>
  </r>
  <r>
    <n v="37"/>
    <x v="0"/>
    <x v="6"/>
    <x v="0"/>
    <x v="9"/>
    <x v="1"/>
    <x v="38"/>
    <n v="75"/>
    <x v="0"/>
    <n v="1"/>
    <n v="0"/>
    <n v="0"/>
    <n v="2"/>
    <n v="0.90909090909090906"/>
    <x v="0"/>
    <x v="9"/>
    <x v="1"/>
    <n v="1"/>
    <x v="0"/>
  </r>
  <r>
    <n v="38"/>
    <x v="0"/>
    <x v="6"/>
    <x v="0"/>
    <x v="1"/>
    <x v="7"/>
    <x v="6"/>
    <n v="79"/>
    <x v="0"/>
    <n v="1"/>
    <n v="0"/>
    <n v="0"/>
    <n v="6"/>
    <n v="0.54545454545454541"/>
    <x v="1"/>
    <x v="1"/>
    <x v="1"/>
    <n v="1"/>
    <x v="4"/>
  </r>
  <r>
    <n v="38"/>
    <x v="0"/>
    <x v="6"/>
    <x v="0"/>
    <x v="6"/>
    <x v="0"/>
    <x v="32"/>
    <n v="82"/>
    <x v="1"/>
    <n v="0"/>
    <n v="1"/>
    <n v="0"/>
    <n v="9"/>
    <n v="0.27272727272727271"/>
    <x v="1"/>
    <x v="6"/>
    <x v="1"/>
    <n v="0"/>
    <x v="1"/>
  </r>
  <r>
    <n v="39"/>
    <x v="0"/>
    <x v="6"/>
    <x v="0"/>
    <x v="2"/>
    <x v="6"/>
    <x v="12"/>
    <n v="82"/>
    <x v="1"/>
    <n v="0"/>
    <n v="1"/>
    <n v="0"/>
    <n v="10"/>
    <n v="0.18181818181818177"/>
    <x v="1"/>
    <x v="2"/>
    <x v="1"/>
    <n v="0"/>
    <x v="1"/>
  </r>
  <r>
    <n v="39"/>
    <x v="0"/>
    <x v="6"/>
    <x v="0"/>
    <x v="7"/>
    <x v="3"/>
    <x v="6"/>
    <n v="77"/>
    <x v="0"/>
    <n v="1"/>
    <n v="0"/>
    <n v="0"/>
    <n v="6"/>
    <n v="0.54545454545454541"/>
    <x v="1"/>
    <x v="7"/>
    <x v="0"/>
    <n v="1"/>
    <x v="4"/>
  </r>
  <r>
    <n v="40"/>
    <x v="0"/>
    <x v="6"/>
    <x v="0"/>
    <x v="4"/>
    <x v="9"/>
    <x v="6"/>
    <n v="102"/>
    <x v="1"/>
    <n v="0"/>
    <n v="1"/>
    <n v="0"/>
    <n v="6"/>
    <n v="0.54545454545454541"/>
    <x v="1"/>
    <x v="4"/>
    <x v="0"/>
    <n v="0"/>
    <x v="4"/>
  </r>
  <r>
    <n v="40"/>
    <x v="0"/>
    <x v="6"/>
    <x v="0"/>
    <x v="8"/>
    <x v="5"/>
    <x v="3"/>
    <n v="82"/>
    <x v="0"/>
    <n v="1"/>
    <n v="0"/>
    <n v="0"/>
    <n v="3"/>
    <n v="0.81818181818181812"/>
    <x v="0"/>
    <x v="8"/>
    <x v="0"/>
    <n v="1"/>
    <x v="0"/>
  </r>
  <r>
    <n v="41"/>
    <x v="0"/>
    <x v="6"/>
    <x v="0"/>
    <x v="5"/>
    <x v="11"/>
    <x v="46"/>
    <n v="97"/>
    <x v="1"/>
    <n v="0"/>
    <n v="1"/>
    <n v="0"/>
    <n v="12"/>
    <n v="0"/>
    <x v="1"/>
    <x v="5"/>
    <x v="1"/>
    <n v="0"/>
    <x v="6"/>
  </r>
  <r>
    <n v="41"/>
    <x v="0"/>
    <x v="6"/>
    <x v="0"/>
    <x v="10"/>
    <x v="4"/>
    <x v="47"/>
    <n v="57"/>
    <x v="0"/>
    <n v="1"/>
    <n v="0"/>
    <n v="0"/>
    <n v="5"/>
    <n v="0.63636363636363635"/>
    <x v="1"/>
    <x v="10"/>
    <x v="0"/>
    <n v="1"/>
    <x v="2"/>
  </r>
  <r>
    <n v="42"/>
    <x v="0"/>
    <x v="6"/>
    <x v="0"/>
    <x v="3"/>
    <x v="10"/>
    <x v="48"/>
    <n v="116"/>
    <x v="1"/>
    <n v="0"/>
    <n v="1"/>
    <n v="0"/>
    <n v="4"/>
    <n v="0.72727272727272729"/>
    <x v="1"/>
    <x v="3"/>
    <x v="1"/>
    <n v="0"/>
    <x v="2"/>
  </r>
  <r>
    <n v="42"/>
    <x v="0"/>
    <x v="6"/>
    <x v="0"/>
    <x v="11"/>
    <x v="2"/>
    <x v="49"/>
    <n v="98"/>
    <x v="0"/>
    <n v="1"/>
    <n v="0"/>
    <n v="0"/>
    <n v="1"/>
    <n v="1"/>
    <x v="0"/>
    <x v="11"/>
    <x v="0"/>
    <n v="1"/>
    <x v="3"/>
  </r>
  <r>
    <n v="43"/>
    <x v="0"/>
    <x v="7"/>
    <x v="0"/>
    <x v="11"/>
    <x v="1"/>
    <x v="18"/>
    <n v="87"/>
    <x v="0"/>
    <n v="1"/>
    <n v="0"/>
    <n v="0"/>
    <n v="2"/>
    <n v="0.90909090909090906"/>
    <x v="1"/>
    <x v="11"/>
    <x v="0"/>
    <n v="1"/>
    <x v="2"/>
  </r>
  <r>
    <n v="43"/>
    <x v="0"/>
    <x v="7"/>
    <x v="0"/>
    <x v="0"/>
    <x v="10"/>
    <x v="39"/>
    <n v="90"/>
    <x v="1"/>
    <n v="0"/>
    <n v="1"/>
    <n v="0"/>
    <n v="4"/>
    <n v="0.72727272727272729"/>
    <x v="1"/>
    <x v="0"/>
    <x v="0"/>
    <n v="0"/>
    <x v="4"/>
  </r>
  <r>
    <n v="44"/>
    <x v="0"/>
    <x v="7"/>
    <x v="0"/>
    <x v="6"/>
    <x v="3"/>
    <x v="34"/>
    <n v="121"/>
    <x v="1"/>
    <n v="0"/>
    <n v="1"/>
    <n v="0"/>
    <n v="3"/>
    <n v="0.81818181818181812"/>
    <x v="1"/>
    <x v="6"/>
    <x v="1"/>
    <n v="0"/>
    <x v="4"/>
  </r>
  <r>
    <n v="44"/>
    <x v="0"/>
    <x v="7"/>
    <x v="0"/>
    <x v="2"/>
    <x v="7"/>
    <x v="22"/>
    <n v="88"/>
    <x v="0"/>
    <n v="1"/>
    <n v="0"/>
    <n v="0"/>
    <n v="1"/>
    <n v="1"/>
    <x v="0"/>
    <x v="2"/>
    <x v="1"/>
    <n v="1"/>
    <x v="7"/>
  </r>
  <r>
    <n v="45"/>
    <x v="0"/>
    <x v="7"/>
    <x v="0"/>
    <x v="7"/>
    <x v="5"/>
    <x v="37"/>
    <n v="86"/>
    <x v="1"/>
    <n v="0"/>
    <n v="1"/>
    <n v="0"/>
    <n v="12"/>
    <n v="0"/>
    <x v="1"/>
    <x v="7"/>
    <x v="0"/>
    <n v="0"/>
    <x v="6"/>
  </r>
  <r>
    <n v="45"/>
    <x v="0"/>
    <x v="7"/>
    <x v="0"/>
    <x v="4"/>
    <x v="6"/>
    <x v="50"/>
    <n v="55"/>
    <x v="0"/>
    <n v="1"/>
    <n v="0"/>
    <n v="0"/>
    <n v="5"/>
    <n v="0.63636363636363635"/>
    <x v="1"/>
    <x v="4"/>
    <x v="0"/>
    <n v="1"/>
    <x v="4"/>
  </r>
  <r>
    <n v="46"/>
    <x v="0"/>
    <x v="7"/>
    <x v="0"/>
    <x v="8"/>
    <x v="4"/>
    <x v="1"/>
    <n v="70"/>
    <x v="0"/>
    <n v="1"/>
    <n v="0"/>
    <n v="0"/>
    <n v="8"/>
    <n v="0.36363636363636365"/>
    <x v="1"/>
    <x v="8"/>
    <x v="0"/>
    <n v="1"/>
    <x v="1"/>
  </r>
  <r>
    <n v="46"/>
    <x v="0"/>
    <x v="7"/>
    <x v="0"/>
    <x v="5"/>
    <x v="9"/>
    <x v="2"/>
    <n v="72"/>
    <x v="1"/>
    <n v="0"/>
    <n v="1"/>
    <n v="0"/>
    <n v="9"/>
    <n v="0.27272727272727271"/>
    <x v="1"/>
    <x v="5"/>
    <x v="1"/>
    <n v="0"/>
    <x v="1"/>
  </r>
  <r>
    <n v="47"/>
    <x v="0"/>
    <x v="7"/>
    <x v="0"/>
    <x v="10"/>
    <x v="2"/>
    <x v="15"/>
    <n v="84"/>
    <x v="1"/>
    <n v="0"/>
    <n v="1"/>
    <n v="0"/>
    <n v="11"/>
    <n v="9.0909090909090939E-2"/>
    <x v="1"/>
    <x v="10"/>
    <x v="0"/>
    <n v="0"/>
    <x v="5"/>
  </r>
  <r>
    <n v="47"/>
    <x v="0"/>
    <x v="7"/>
    <x v="0"/>
    <x v="3"/>
    <x v="11"/>
    <x v="51"/>
    <n v="61"/>
    <x v="0"/>
    <n v="1"/>
    <n v="0"/>
    <n v="0"/>
    <n v="6"/>
    <n v="0.54545454545454541"/>
    <x v="1"/>
    <x v="3"/>
    <x v="1"/>
    <n v="1"/>
    <x v="4"/>
  </r>
  <r>
    <n v="48"/>
    <x v="0"/>
    <x v="7"/>
    <x v="0"/>
    <x v="9"/>
    <x v="0"/>
    <x v="21"/>
    <n v="81"/>
    <x v="1"/>
    <n v="0"/>
    <n v="1"/>
    <n v="0"/>
    <n v="10"/>
    <n v="0.18181818181818177"/>
    <x v="1"/>
    <x v="9"/>
    <x v="1"/>
    <n v="0"/>
    <x v="5"/>
  </r>
  <r>
    <n v="48"/>
    <x v="0"/>
    <x v="7"/>
    <x v="0"/>
    <x v="1"/>
    <x v="8"/>
    <x v="42"/>
    <n v="69"/>
    <x v="0"/>
    <n v="1"/>
    <n v="0"/>
    <n v="0"/>
    <n v="7"/>
    <n v="0.45454545454545459"/>
    <x v="1"/>
    <x v="1"/>
    <x v="1"/>
    <n v="1"/>
    <x v="4"/>
  </r>
  <r>
    <n v="49"/>
    <x v="0"/>
    <x v="8"/>
    <x v="0"/>
    <x v="0"/>
    <x v="11"/>
    <x v="52"/>
    <n v="63"/>
    <x v="0"/>
    <n v="1"/>
    <n v="0"/>
    <n v="0"/>
    <n v="3"/>
    <n v="0.81818181818181812"/>
    <x v="0"/>
    <x v="0"/>
    <x v="0"/>
    <n v="1"/>
    <x v="0"/>
  </r>
  <r>
    <n v="49"/>
    <x v="0"/>
    <x v="8"/>
    <x v="0"/>
    <x v="10"/>
    <x v="1"/>
    <x v="53"/>
    <n v="101"/>
    <x v="1"/>
    <n v="0"/>
    <n v="1"/>
    <n v="0"/>
    <n v="11"/>
    <n v="9.0909090909090939E-2"/>
    <x v="1"/>
    <x v="10"/>
    <x v="0"/>
    <n v="0"/>
    <x v="5"/>
  </r>
  <r>
    <n v="50"/>
    <x v="0"/>
    <x v="8"/>
    <x v="0"/>
    <x v="4"/>
    <x v="7"/>
    <x v="54"/>
    <n v="95"/>
    <x v="0"/>
    <n v="1"/>
    <n v="0"/>
    <n v="0"/>
    <n v="1"/>
    <n v="1"/>
    <x v="0"/>
    <x v="4"/>
    <x v="0"/>
    <n v="1"/>
    <x v="10"/>
  </r>
  <r>
    <n v="50"/>
    <x v="0"/>
    <x v="8"/>
    <x v="0"/>
    <x v="6"/>
    <x v="5"/>
    <x v="55"/>
    <n v="143"/>
    <x v="1"/>
    <n v="0"/>
    <n v="1"/>
    <n v="0"/>
    <n v="4"/>
    <n v="0.72727272727272729"/>
    <x v="1"/>
    <x v="6"/>
    <x v="1"/>
    <n v="0"/>
    <x v="2"/>
  </r>
  <r>
    <n v="51"/>
    <x v="0"/>
    <x v="8"/>
    <x v="0"/>
    <x v="5"/>
    <x v="6"/>
    <x v="21"/>
    <n v="95"/>
    <x v="1"/>
    <n v="0"/>
    <n v="1"/>
    <n v="0"/>
    <n v="9"/>
    <n v="0.27272727272727271"/>
    <x v="1"/>
    <x v="5"/>
    <x v="1"/>
    <n v="0"/>
    <x v="5"/>
  </r>
  <r>
    <n v="51"/>
    <x v="0"/>
    <x v="8"/>
    <x v="0"/>
    <x v="7"/>
    <x v="4"/>
    <x v="55"/>
    <n v="69"/>
    <x v="0"/>
    <n v="1"/>
    <n v="0"/>
    <n v="0"/>
    <n v="4"/>
    <n v="0.72727272727272729"/>
    <x v="1"/>
    <x v="7"/>
    <x v="0"/>
    <n v="1"/>
    <x v="2"/>
  </r>
  <r>
    <n v="52"/>
    <x v="0"/>
    <x v="8"/>
    <x v="0"/>
    <x v="3"/>
    <x v="9"/>
    <x v="34"/>
    <n v="94"/>
    <x v="1"/>
    <n v="0"/>
    <n v="1"/>
    <n v="0"/>
    <n v="7"/>
    <n v="0.45454545454545459"/>
    <x v="1"/>
    <x v="3"/>
    <x v="1"/>
    <n v="0"/>
    <x v="4"/>
  </r>
  <r>
    <n v="52"/>
    <x v="0"/>
    <x v="8"/>
    <x v="0"/>
    <x v="8"/>
    <x v="2"/>
    <x v="4"/>
    <n v="88"/>
    <x v="0"/>
    <n v="1"/>
    <n v="0"/>
    <n v="0"/>
    <n v="6"/>
    <n v="0.54545454545454541"/>
    <x v="1"/>
    <x v="8"/>
    <x v="0"/>
    <n v="1"/>
    <x v="2"/>
  </r>
  <r>
    <n v="53"/>
    <x v="0"/>
    <x v="8"/>
    <x v="0"/>
    <x v="1"/>
    <x v="10"/>
    <x v="50"/>
    <n v="135"/>
    <x v="1"/>
    <n v="0"/>
    <n v="1"/>
    <n v="0"/>
    <n v="8"/>
    <n v="0.36363636363636365"/>
    <x v="1"/>
    <x v="1"/>
    <x v="1"/>
    <n v="0"/>
    <x v="4"/>
  </r>
  <r>
    <n v="53"/>
    <x v="0"/>
    <x v="8"/>
    <x v="0"/>
    <x v="11"/>
    <x v="0"/>
    <x v="56"/>
    <n v="86"/>
    <x v="0"/>
    <n v="1"/>
    <n v="0"/>
    <n v="0"/>
    <n v="2"/>
    <n v="0.90909090909090906"/>
    <x v="0"/>
    <x v="11"/>
    <x v="0"/>
    <n v="1"/>
    <x v="9"/>
  </r>
  <r>
    <n v="54"/>
    <x v="0"/>
    <x v="8"/>
    <x v="0"/>
    <x v="2"/>
    <x v="8"/>
    <x v="57"/>
    <n v="65"/>
    <x v="1"/>
    <n v="0"/>
    <n v="1"/>
    <n v="0"/>
    <n v="12"/>
    <n v="0"/>
    <x v="1"/>
    <x v="2"/>
    <x v="1"/>
    <n v="0"/>
    <x v="6"/>
  </r>
  <r>
    <n v="54"/>
    <x v="0"/>
    <x v="8"/>
    <x v="0"/>
    <x v="9"/>
    <x v="3"/>
    <x v="44"/>
    <n v="58"/>
    <x v="0"/>
    <n v="1"/>
    <n v="0"/>
    <n v="0"/>
    <n v="10"/>
    <n v="0.18181818181818177"/>
    <x v="1"/>
    <x v="9"/>
    <x v="1"/>
    <n v="1"/>
    <x v="5"/>
  </r>
  <r>
    <n v="55"/>
    <x v="0"/>
    <x v="9"/>
    <x v="0"/>
    <x v="8"/>
    <x v="1"/>
    <x v="11"/>
    <n v="83"/>
    <x v="1"/>
    <n v="0"/>
    <n v="1"/>
    <n v="0"/>
    <n v="10"/>
    <n v="0.18181818181818177"/>
    <x v="1"/>
    <x v="8"/>
    <x v="0"/>
    <n v="0"/>
    <x v="5"/>
  </r>
  <r>
    <n v="55"/>
    <x v="0"/>
    <x v="9"/>
    <x v="0"/>
    <x v="0"/>
    <x v="9"/>
    <x v="25"/>
    <n v="67"/>
    <x v="0"/>
    <n v="1"/>
    <n v="0"/>
    <n v="0"/>
    <n v="7"/>
    <n v="0.45454545454545459"/>
    <x v="1"/>
    <x v="0"/>
    <x v="0"/>
    <n v="1"/>
    <x v="4"/>
  </r>
  <r>
    <n v="56"/>
    <x v="0"/>
    <x v="9"/>
    <x v="0"/>
    <x v="6"/>
    <x v="4"/>
    <x v="53"/>
    <n v="75"/>
    <x v="1"/>
    <n v="0"/>
    <n v="1"/>
    <n v="0"/>
    <n v="11"/>
    <n v="9.0909090909090939E-2"/>
    <x v="1"/>
    <x v="6"/>
    <x v="1"/>
    <n v="0"/>
    <x v="5"/>
  </r>
  <r>
    <n v="56"/>
    <x v="0"/>
    <x v="9"/>
    <x v="0"/>
    <x v="5"/>
    <x v="7"/>
    <x v="26"/>
    <n v="63"/>
    <x v="0"/>
    <n v="1"/>
    <n v="0"/>
    <n v="0"/>
    <n v="9"/>
    <n v="0.27272727272727271"/>
    <x v="1"/>
    <x v="5"/>
    <x v="1"/>
    <n v="1"/>
    <x v="1"/>
  </r>
  <r>
    <n v="57"/>
    <x v="0"/>
    <x v="9"/>
    <x v="0"/>
    <x v="7"/>
    <x v="2"/>
    <x v="58"/>
    <n v="96"/>
    <x v="1"/>
    <n v="0"/>
    <n v="1"/>
    <n v="0"/>
    <n v="12"/>
    <n v="0"/>
    <x v="1"/>
    <x v="7"/>
    <x v="0"/>
    <n v="0"/>
    <x v="8"/>
  </r>
  <r>
    <n v="57"/>
    <x v="0"/>
    <x v="9"/>
    <x v="0"/>
    <x v="3"/>
    <x v="6"/>
    <x v="29"/>
    <n v="46"/>
    <x v="0"/>
    <n v="1"/>
    <n v="0"/>
    <n v="0"/>
    <n v="4"/>
    <n v="0.72727272727272729"/>
    <x v="1"/>
    <x v="3"/>
    <x v="1"/>
    <n v="1"/>
    <x v="2"/>
  </r>
  <r>
    <n v="58"/>
    <x v="0"/>
    <x v="9"/>
    <x v="0"/>
    <x v="10"/>
    <x v="0"/>
    <x v="14"/>
    <n v="80"/>
    <x v="0"/>
    <n v="1"/>
    <n v="0"/>
    <n v="0"/>
    <n v="1"/>
    <n v="1"/>
    <x v="0"/>
    <x v="10"/>
    <x v="0"/>
    <n v="1"/>
    <x v="3"/>
  </r>
  <r>
    <n v="58"/>
    <x v="0"/>
    <x v="9"/>
    <x v="0"/>
    <x v="1"/>
    <x v="11"/>
    <x v="35"/>
    <n v="110"/>
    <x v="1"/>
    <n v="0"/>
    <n v="1"/>
    <n v="0"/>
    <n v="8"/>
    <n v="0.36363636363636365"/>
    <x v="1"/>
    <x v="1"/>
    <x v="1"/>
    <n v="0"/>
    <x v="4"/>
  </r>
  <r>
    <n v="59"/>
    <x v="0"/>
    <x v="9"/>
    <x v="0"/>
    <x v="11"/>
    <x v="3"/>
    <x v="38"/>
    <n v="84"/>
    <x v="0"/>
    <n v="1"/>
    <n v="0"/>
    <n v="0"/>
    <n v="3"/>
    <n v="0.81818181818181812"/>
    <x v="0"/>
    <x v="11"/>
    <x v="0"/>
    <n v="1"/>
    <x v="0"/>
  </r>
  <r>
    <n v="59"/>
    <x v="0"/>
    <x v="9"/>
    <x v="0"/>
    <x v="2"/>
    <x v="10"/>
    <x v="51"/>
    <n v="105"/>
    <x v="1"/>
    <n v="0"/>
    <n v="1"/>
    <n v="0"/>
    <n v="6"/>
    <n v="0.54545454545454541"/>
    <x v="1"/>
    <x v="2"/>
    <x v="1"/>
    <n v="0"/>
    <x v="4"/>
  </r>
  <r>
    <n v="60"/>
    <x v="0"/>
    <x v="9"/>
    <x v="0"/>
    <x v="9"/>
    <x v="5"/>
    <x v="0"/>
    <n v="94"/>
    <x v="0"/>
    <n v="1"/>
    <n v="0"/>
    <n v="0"/>
    <n v="2"/>
    <n v="0.90909090909090906"/>
    <x v="0"/>
    <x v="9"/>
    <x v="1"/>
    <n v="1"/>
    <x v="0"/>
  </r>
  <r>
    <n v="60"/>
    <x v="0"/>
    <x v="9"/>
    <x v="0"/>
    <x v="4"/>
    <x v="8"/>
    <x v="4"/>
    <n v="106"/>
    <x v="1"/>
    <n v="0"/>
    <n v="1"/>
    <n v="0"/>
    <n v="5"/>
    <n v="0.63636363636363635"/>
    <x v="1"/>
    <x v="4"/>
    <x v="0"/>
    <n v="0"/>
    <x v="2"/>
  </r>
  <r>
    <n v="61"/>
    <x v="0"/>
    <x v="10"/>
    <x v="0"/>
    <x v="0"/>
    <x v="6"/>
    <x v="59"/>
    <n v="85"/>
    <x v="1"/>
    <n v="0"/>
    <n v="1"/>
    <n v="0"/>
    <n v="12"/>
    <n v="0"/>
    <x v="1"/>
    <x v="0"/>
    <x v="0"/>
    <n v="0"/>
    <x v="11"/>
  </r>
  <r>
    <n v="61"/>
    <x v="0"/>
    <x v="10"/>
    <x v="0"/>
    <x v="7"/>
    <x v="1"/>
    <x v="8"/>
    <n v="34"/>
    <x v="0"/>
    <n v="1"/>
    <n v="0"/>
    <n v="0"/>
    <n v="5"/>
    <n v="0.63636363636363635"/>
    <x v="1"/>
    <x v="7"/>
    <x v="0"/>
    <n v="1"/>
    <x v="4"/>
  </r>
  <r>
    <n v="62"/>
    <x v="0"/>
    <x v="10"/>
    <x v="0"/>
    <x v="3"/>
    <x v="7"/>
    <x v="2"/>
    <n v="88"/>
    <x v="1"/>
    <n v="0"/>
    <n v="1"/>
    <n v="0"/>
    <n v="9"/>
    <n v="0.27272727272727271"/>
    <x v="1"/>
    <x v="3"/>
    <x v="1"/>
    <n v="0"/>
    <x v="1"/>
  </r>
  <r>
    <n v="62"/>
    <x v="0"/>
    <x v="10"/>
    <x v="0"/>
    <x v="6"/>
    <x v="2"/>
    <x v="34"/>
    <n v="70"/>
    <x v="0"/>
    <n v="1"/>
    <n v="0"/>
    <n v="0"/>
    <n v="4"/>
    <n v="0.72727272727272729"/>
    <x v="1"/>
    <x v="6"/>
    <x v="1"/>
    <n v="1"/>
    <x v="4"/>
  </r>
  <r>
    <n v="63"/>
    <x v="0"/>
    <x v="10"/>
    <x v="0"/>
    <x v="1"/>
    <x v="9"/>
    <x v="21"/>
    <n v="71"/>
    <x v="1"/>
    <n v="0"/>
    <n v="1"/>
    <n v="0"/>
    <n v="10"/>
    <n v="0.18181818181818177"/>
    <x v="1"/>
    <x v="1"/>
    <x v="1"/>
    <n v="0"/>
    <x v="5"/>
  </r>
  <r>
    <n v="63"/>
    <x v="0"/>
    <x v="10"/>
    <x v="0"/>
    <x v="8"/>
    <x v="0"/>
    <x v="60"/>
    <n v="69"/>
    <x v="0"/>
    <n v="1"/>
    <n v="0"/>
    <n v="0"/>
    <n v="7"/>
    <n v="0.45454545454545459"/>
    <x v="1"/>
    <x v="8"/>
    <x v="0"/>
    <n v="1"/>
    <x v="1"/>
  </r>
  <r>
    <n v="64"/>
    <x v="0"/>
    <x v="10"/>
    <x v="0"/>
    <x v="2"/>
    <x v="11"/>
    <x v="61"/>
    <n v="81"/>
    <x v="0"/>
    <n v="1"/>
    <n v="0"/>
    <n v="0"/>
    <n v="1"/>
    <n v="1"/>
    <x v="0"/>
    <x v="2"/>
    <x v="1"/>
    <n v="1"/>
    <x v="7"/>
  </r>
  <r>
    <n v="64"/>
    <x v="0"/>
    <x v="10"/>
    <x v="0"/>
    <x v="10"/>
    <x v="3"/>
    <x v="42"/>
    <n v="120"/>
    <x v="1"/>
    <n v="0"/>
    <n v="1"/>
    <n v="0"/>
    <n v="6"/>
    <n v="0.54545454545454541"/>
    <x v="1"/>
    <x v="10"/>
    <x v="0"/>
    <n v="0"/>
    <x v="4"/>
  </r>
  <r>
    <n v="65"/>
    <x v="0"/>
    <x v="10"/>
    <x v="0"/>
    <x v="4"/>
    <x v="10"/>
    <x v="52"/>
    <n v="95"/>
    <x v="0"/>
    <n v="1"/>
    <n v="0"/>
    <n v="0"/>
    <n v="2"/>
    <n v="0.90909090909090906"/>
    <x v="0"/>
    <x v="4"/>
    <x v="0"/>
    <n v="1"/>
    <x v="0"/>
  </r>
  <r>
    <n v="65"/>
    <x v="0"/>
    <x v="10"/>
    <x v="0"/>
    <x v="11"/>
    <x v="5"/>
    <x v="55"/>
    <n v="101"/>
    <x v="1"/>
    <n v="0"/>
    <n v="1"/>
    <n v="0"/>
    <n v="3"/>
    <n v="0.81818181818181812"/>
    <x v="1"/>
    <x v="11"/>
    <x v="0"/>
    <n v="0"/>
    <x v="2"/>
  </r>
  <r>
    <n v="66"/>
    <x v="0"/>
    <x v="10"/>
    <x v="0"/>
    <x v="5"/>
    <x v="8"/>
    <x v="60"/>
    <n v="68"/>
    <x v="0"/>
    <n v="1"/>
    <n v="0"/>
    <n v="0"/>
    <n v="7"/>
    <n v="0.45454545454545459"/>
    <x v="1"/>
    <x v="5"/>
    <x v="1"/>
    <n v="1"/>
    <x v="1"/>
  </r>
  <r>
    <n v="66"/>
    <x v="0"/>
    <x v="10"/>
    <x v="0"/>
    <x v="9"/>
    <x v="4"/>
    <x v="62"/>
    <n v="71"/>
    <x v="1"/>
    <n v="0"/>
    <n v="1"/>
    <n v="0"/>
    <n v="11"/>
    <n v="9.0909090909090939E-2"/>
    <x v="1"/>
    <x v="9"/>
    <x v="1"/>
    <n v="0"/>
    <x v="5"/>
  </r>
  <r>
    <n v="67"/>
    <x v="0"/>
    <x v="11"/>
    <x v="0"/>
    <x v="0"/>
    <x v="7"/>
    <x v="47"/>
    <n v="82"/>
    <x v="0"/>
    <n v="1"/>
    <n v="0"/>
    <n v="0"/>
    <n v="6"/>
    <n v="0.54545454545454541"/>
    <x v="1"/>
    <x v="0"/>
    <x v="0"/>
    <n v="1"/>
    <x v="2"/>
  </r>
  <r>
    <n v="67"/>
    <x v="0"/>
    <x v="11"/>
    <x v="0"/>
    <x v="6"/>
    <x v="1"/>
    <x v="6"/>
    <n v="97"/>
    <x v="1"/>
    <n v="0"/>
    <n v="1"/>
    <n v="0"/>
    <n v="8"/>
    <n v="0.36363636363636365"/>
    <x v="1"/>
    <x v="6"/>
    <x v="1"/>
    <n v="0"/>
    <x v="4"/>
  </r>
  <r>
    <n v="68"/>
    <x v="0"/>
    <x v="11"/>
    <x v="0"/>
    <x v="1"/>
    <x v="6"/>
    <x v="2"/>
    <n v="102"/>
    <x v="1"/>
    <n v="0"/>
    <n v="1"/>
    <n v="0"/>
    <n v="10"/>
    <n v="0.18181818181818177"/>
    <x v="1"/>
    <x v="1"/>
    <x v="1"/>
    <n v="0"/>
    <x v="1"/>
  </r>
  <r>
    <n v="68"/>
    <x v="0"/>
    <x v="11"/>
    <x v="0"/>
    <x v="7"/>
    <x v="0"/>
    <x v="3"/>
    <n v="70"/>
    <x v="0"/>
    <n v="1"/>
    <n v="0"/>
    <n v="0"/>
    <n v="5"/>
    <n v="0.63636363636363635"/>
    <x v="0"/>
    <x v="7"/>
    <x v="0"/>
    <n v="1"/>
    <x v="0"/>
  </r>
  <r>
    <n v="69"/>
    <x v="0"/>
    <x v="11"/>
    <x v="0"/>
    <x v="2"/>
    <x v="9"/>
    <x v="63"/>
    <n v="49"/>
    <x v="0"/>
    <n v="1"/>
    <n v="0"/>
    <n v="0"/>
    <n v="1"/>
    <n v="1"/>
    <x v="0"/>
    <x v="2"/>
    <x v="1"/>
    <n v="1"/>
    <x v="7"/>
  </r>
  <r>
    <n v="69"/>
    <x v="0"/>
    <x v="11"/>
    <x v="0"/>
    <x v="8"/>
    <x v="3"/>
    <x v="64"/>
    <n v="127"/>
    <x v="1"/>
    <n v="0"/>
    <n v="1"/>
    <n v="0"/>
    <n v="12"/>
    <n v="0"/>
    <x v="1"/>
    <x v="8"/>
    <x v="0"/>
    <n v="0"/>
    <x v="8"/>
  </r>
  <r>
    <n v="70"/>
    <x v="0"/>
    <x v="11"/>
    <x v="0"/>
    <x v="4"/>
    <x v="11"/>
    <x v="45"/>
    <n v="115"/>
    <x v="0"/>
    <n v="1"/>
    <n v="0"/>
    <n v="0"/>
    <n v="2"/>
    <n v="0.90909090909090906"/>
    <x v="0"/>
    <x v="4"/>
    <x v="0"/>
    <n v="1"/>
    <x v="3"/>
  </r>
  <r>
    <n v="70"/>
    <x v="0"/>
    <x v="11"/>
    <x v="0"/>
    <x v="10"/>
    <x v="5"/>
    <x v="65"/>
    <n v="118"/>
    <x v="1"/>
    <n v="0"/>
    <n v="1"/>
    <n v="0"/>
    <n v="3"/>
    <n v="0.81818181818181812"/>
    <x v="0"/>
    <x v="10"/>
    <x v="0"/>
    <n v="0"/>
    <x v="3"/>
  </r>
  <r>
    <n v="71"/>
    <x v="0"/>
    <x v="11"/>
    <x v="0"/>
    <x v="5"/>
    <x v="10"/>
    <x v="9"/>
    <n v="107"/>
    <x v="1"/>
    <n v="0"/>
    <n v="1"/>
    <n v="0"/>
    <n v="9"/>
    <n v="0.27272727272727271"/>
    <x v="1"/>
    <x v="5"/>
    <x v="1"/>
    <n v="0"/>
    <x v="1"/>
  </r>
  <r>
    <n v="71"/>
    <x v="0"/>
    <x v="11"/>
    <x v="0"/>
    <x v="11"/>
    <x v="4"/>
    <x v="33"/>
    <n v="76"/>
    <x v="0"/>
    <n v="1"/>
    <n v="0"/>
    <n v="0"/>
    <n v="4"/>
    <n v="0.72727272727272729"/>
    <x v="0"/>
    <x v="11"/>
    <x v="0"/>
    <n v="1"/>
    <x v="0"/>
  </r>
  <r>
    <n v="72"/>
    <x v="0"/>
    <x v="11"/>
    <x v="0"/>
    <x v="3"/>
    <x v="8"/>
    <x v="44"/>
    <n v="90"/>
    <x v="1"/>
    <n v="0"/>
    <n v="1"/>
    <n v="0"/>
    <n v="11"/>
    <n v="9.0909090909090939E-2"/>
    <x v="1"/>
    <x v="3"/>
    <x v="1"/>
    <n v="0"/>
    <x v="5"/>
  </r>
  <r>
    <n v="72"/>
    <x v="0"/>
    <x v="11"/>
    <x v="0"/>
    <x v="9"/>
    <x v="2"/>
    <x v="18"/>
    <n v="65"/>
    <x v="0"/>
    <n v="1"/>
    <n v="0"/>
    <n v="0"/>
    <n v="7"/>
    <n v="0.45454545454545459"/>
    <x v="1"/>
    <x v="9"/>
    <x v="1"/>
    <n v="1"/>
    <x v="2"/>
  </r>
  <r>
    <n v="73"/>
    <x v="0"/>
    <x v="12"/>
    <x v="0"/>
    <x v="9"/>
    <x v="1"/>
    <x v="53"/>
    <n v="58"/>
    <x v="0"/>
    <n v="1"/>
    <n v="0"/>
    <n v="0"/>
    <n v="9"/>
    <n v="0.27272727272727271"/>
    <x v="1"/>
    <x v="9"/>
    <x v="1"/>
    <n v="1"/>
    <x v="5"/>
  </r>
  <r>
    <n v="73"/>
    <x v="0"/>
    <x v="12"/>
    <x v="0"/>
    <x v="0"/>
    <x v="8"/>
    <x v="57"/>
    <n v="63"/>
    <x v="1"/>
    <n v="0"/>
    <n v="1"/>
    <n v="0"/>
    <n v="11"/>
    <n v="9.0909090909090939E-2"/>
    <x v="1"/>
    <x v="0"/>
    <x v="0"/>
    <n v="0"/>
    <x v="6"/>
  </r>
  <r>
    <n v="74"/>
    <x v="0"/>
    <x v="12"/>
    <x v="0"/>
    <x v="6"/>
    <x v="0"/>
    <x v="66"/>
    <n v="53"/>
    <x v="0"/>
    <n v="1"/>
    <n v="0"/>
    <n v="0"/>
    <n v="8"/>
    <n v="0.36363636363636365"/>
    <x v="1"/>
    <x v="6"/>
    <x v="1"/>
    <n v="1"/>
    <x v="1"/>
  </r>
  <r>
    <n v="74"/>
    <x v="0"/>
    <x v="12"/>
    <x v="0"/>
    <x v="1"/>
    <x v="7"/>
    <x v="67"/>
    <n v="73"/>
    <x v="1"/>
    <n v="0"/>
    <n v="1"/>
    <n v="0"/>
    <n v="12"/>
    <n v="0"/>
    <x v="1"/>
    <x v="1"/>
    <x v="1"/>
    <n v="0"/>
    <x v="6"/>
  </r>
  <r>
    <n v="75"/>
    <x v="0"/>
    <x v="12"/>
    <x v="0"/>
    <x v="7"/>
    <x v="3"/>
    <x v="6"/>
    <n v="117"/>
    <x v="1"/>
    <n v="0"/>
    <n v="1"/>
    <n v="0"/>
    <n v="6"/>
    <n v="0.54545454545454541"/>
    <x v="1"/>
    <x v="7"/>
    <x v="0"/>
    <n v="0"/>
    <x v="4"/>
  </r>
  <r>
    <n v="75"/>
    <x v="0"/>
    <x v="12"/>
    <x v="0"/>
    <x v="2"/>
    <x v="6"/>
    <x v="19"/>
    <n v="82"/>
    <x v="0"/>
    <n v="1"/>
    <n v="0"/>
    <n v="0"/>
    <n v="2"/>
    <n v="0.90909090909090906"/>
    <x v="0"/>
    <x v="2"/>
    <x v="1"/>
    <n v="1"/>
    <x v="3"/>
  </r>
  <r>
    <n v="76"/>
    <x v="0"/>
    <x v="12"/>
    <x v="0"/>
    <x v="8"/>
    <x v="5"/>
    <x v="12"/>
    <n v="132"/>
    <x v="1"/>
    <n v="0"/>
    <n v="1"/>
    <n v="0"/>
    <n v="7"/>
    <n v="0.45454545454545459"/>
    <x v="1"/>
    <x v="8"/>
    <x v="0"/>
    <n v="0"/>
    <x v="1"/>
  </r>
  <r>
    <n v="76"/>
    <x v="0"/>
    <x v="12"/>
    <x v="0"/>
    <x v="4"/>
    <x v="9"/>
    <x v="68"/>
    <n v="77"/>
    <x v="0"/>
    <n v="1"/>
    <n v="0"/>
    <n v="0"/>
    <n v="1"/>
    <n v="1"/>
    <x v="0"/>
    <x v="4"/>
    <x v="0"/>
    <n v="1"/>
    <x v="9"/>
  </r>
  <r>
    <n v="77"/>
    <x v="0"/>
    <x v="12"/>
    <x v="0"/>
    <x v="10"/>
    <x v="4"/>
    <x v="19"/>
    <n v="84"/>
    <x v="0"/>
    <n v="1"/>
    <n v="0"/>
    <n v="0"/>
    <n v="2"/>
    <n v="0.90909090909090906"/>
    <x v="0"/>
    <x v="10"/>
    <x v="0"/>
    <n v="1"/>
    <x v="3"/>
  </r>
  <r>
    <n v="77"/>
    <x v="0"/>
    <x v="12"/>
    <x v="0"/>
    <x v="5"/>
    <x v="11"/>
    <x v="51"/>
    <n v="117"/>
    <x v="1"/>
    <n v="0"/>
    <n v="1"/>
    <n v="0"/>
    <n v="5"/>
    <n v="0.63636363636363635"/>
    <x v="1"/>
    <x v="5"/>
    <x v="1"/>
    <n v="0"/>
    <x v="4"/>
  </r>
  <r>
    <n v="78"/>
    <x v="0"/>
    <x v="12"/>
    <x v="0"/>
    <x v="11"/>
    <x v="2"/>
    <x v="69"/>
    <n v="86"/>
    <x v="1"/>
    <n v="0"/>
    <n v="1"/>
    <n v="0"/>
    <n v="10"/>
    <n v="0.18181818181818177"/>
    <x v="1"/>
    <x v="11"/>
    <x v="0"/>
    <n v="0"/>
    <x v="6"/>
  </r>
  <r>
    <n v="78"/>
    <x v="0"/>
    <x v="12"/>
    <x v="0"/>
    <x v="3"/>
    <x v="10"/>
    <x v="50"/>
    <n v="59"/>
    <x v="0"/>
    <n v="1"/>
    <n v="0"/>
    <n v="0"/>
    <n v="4"/>
    <n v="0.72727272727272729"/>
    <x v="1"/>
    <x v="3"/>
    <x v="1"/>
    <n v="1"/>
    <x v="4"/>
  </r>
  <r>
    <n v="79"/>
    <x v="0"/>
    <x v="13"/>
    <x v="1"/>
    <x v="4"/>
    <x v="9"/>
    <x v="70"/>
    <n v="80"/>
    <x v="0"/>
    <n v="1"/>
    <n v="0"/>
    <n v="0"/>
    <n v="2"/>
    <n v="0.90909090909090906"/>
    <x v="0"/>
    <x v="4"/>
    <x v="0"/>
    <n v="1"/>
    <x v="7"/>
  </r>
  <r>
    <n v="79"/>
    <x v="0"/>
    <x v="13"/>
    <x v="1"/>
    <x v="8"/>
    <x v="5"/>
    <x v="35"/>
    <n v="122"/>
    <x v="1"/>
    <n v="0"/>
    <n v="1"/>
    <n v="0"/>
    <n v="6"/>
    <n v="0.54545454545454541"/>
    <x v="1"/>
    <x v="8"/>
    <x v="0"/>
    <n v="0"/>
    <x v="4"/>
  </r>
  <r>
    <n v="80"/>
    <x v="0"/>
    <x v="13"/>
    <x v="1"/>
    <x v="11"/>
    <x v="6"/>
    <x v="71"/>
    <n v="61"/>
    <x v="0"/>
    <n v="1"/>
    <n v="0"/>
    <n v="0"/>
    <n v="1"/>
    <n v="1"/>
    <x v="0"/>
    <x v="11"/>
    <x v="0"/>
    <n v="1"/>
    <x v="7"/>
  </r>
  <r>
    <n v="80"/>
    <x v="0"/>
    <x v="13"/>
    <x v="1"/>
    <x v="7"/>
    <x v="10"/>
    <x v="15"/>
    <n v="123"/>
    <x v="1"/>
    <n v="0"/>
    <n v="1"/>
    <n v="0"/>
    <n v="9"/>
    <n v="0.27272727272727271"/>
    <x v="1"/>
    <x v="7"/>
    <x v="0"/>
    <n v="0"/>
    <x v="5"/>
  </r>
  <r>
    <n v="81"/>
    <x v="0"/>
    <x v="13"/>
    <x v="2"/>
    <x v="9"/>
    <x v="2"/>
    <x v="14"/>
    <n v="76"/>
    <x v="0"/>
    <n v="1"/>
    <n v="0"/>
    <n v="0"/>
    <n v="3"/>
    <n v="0.81818181818181812"/>
    <x v="0"/>
    <x v="9"/>
    <x v="1"/>
    <n v="1"/>
    <x v="3"/>
  </r>
  <r>
    <n v="81"/>
    <x v="0"/>
    <x v="13"/>
    <x v="2"/>
    <x v="3"/>
    <x v="8"/>
    <x v="9"/>
    <n v="110"/>
    <x v="1"/>
    <n v="0"/>
    <n v="1"/>
    <n v="0"/>
    <n v="7"/>
    <n v="0.45454545454545459"/>
    <x v="1"/>
    <x v="3"/>
    <x v="1"/>
    <n v="0"/>
    <x v="1"/>
  </r>
  <r>
    <n v="82"/>
    <x v="0"/>
    <x v="13"/>
    <x v="2"/>
    <x v="5"/>
    <x v="0"/>
    <x v="69"/>
    <n v="88"/>
    <x v="1"/>
    <n v="0"/>
    <n v="1"/>
    <n v="0"/>
    <n v="10"/>
    <n v="0.18181818181818177"/>
    <x v="1"/>
    <x v="5"/>
    <x v="1"/>
    <n v="0"/>
    <x v="6"/>
  </r>
  <r>
    <n v="82"/>
    <x v="0"/>
    <x v="13"/>
    <x v="2"/>
    <x v="1"/>
    <x v="4"/>
    <x v="34"/>
    <n v="59"/>
    <x v="0"/>
    <n v="1"/>
    <n v="0"/>
    <n v="0"/>
    <n v="4"/>
    <n v="0.72727272727272729"/>
    <x v="1"/>
    <x v="1"/>
    <x v="1"/>
    <n v="1"/>
    <x v="4"/>
  </r>
  <r>
    <n v="83"/>
    <x v="0"/>
    <x v="13"/>
    <x v="2"/>
    <x v="6"/>
    <x v="3"/>
    <x v="62"/>
    <n v="82"/>
    <x v="1"/>
    <n v="0"/>
    <n v="1"/>
    <n v="0"/>
    <n v="8"/>
    <n v="0.36363636363636365"/>
    <x v="1"/>
    <x v="6"/>
    <x v="1"/>
    <n v="0"/>
    <x v="5"/>
  </r>
  <r>
    <n v="83"/>
    <x v="0"/>
    <x v="13"/>
    <x v="2"/>
    <x v="2"/>
    <x v="7"/>
    <x v="6"/>
    <n v="68"/>
    <x v="0"/>
    <n v="1"/>
    <n v="0"/>
    <n v="0"/>
    <n v="5"/>
    <n v="0.63636363636363635"/>
    <x v="1"/>
    <x v="2"/>
    <x v="1"/>
    <n v="1"/>
    <x v="4"/>
  </r>
  <r>
    <n v="84"/>
    <x v="0"/>
    <x v="14"/>
    <x v="1"/>
    <x v="11"/>
    <x v="1"/>
    <x v="25"/>
    <n v="65"/>
    <x v="0"/>
    <n v="1"/>
    <n v="0"/>
    <n v="0"/>
    <n v="8"/>
    <n v="0.36363636363636365"/>
    <x v="1"/>
    <x v="11"/>
    <x v="0"/>
    <n v="1"/>
    <x v="4"/>
  </r>
  <r>
    <n v="84"/>
    <x v="0"/>
    <x v="14"/>
    <x v="1"/>
    <x v="0"/>
    <x v="10"/>
    <x v="44"/>
    <n v="83"/>
    <x v="1"/>
    <n v="0"/>
    <n v="1"/>
    <n v="0"/>
    <n v="11"/>
    <n v="9.0909090909090939E-2"/>
    <x v="1"/>
    <x v="0"/>
    <x v="0"/>
    <n v="0"/>
    <x v="5"/>
  </r>
  <r>
    <n v="85"/>
    <x v="0"/>
    <x v="14"/>
    <x v="1"/>
    <x v="4"/>
    <x v="11"/>
    <x v="72"/>
    <n v="88"/>
    <x v="0"/>
    <n v="1"/>
    <n v="0"/>
    <n v="0"/>
    <n v="1"/>
    <n v="1"/>
    <x v="0"/>
    <x v="4"/>
    <x v="0"/>
    <n v="1"/>
    <x v="7"/>
  </r>
  <r>
    <n v="85"/>
    <x v="0"/>
    <x v="14"/>
    <x v="1"/>
    <x v="10"/>
    <x v="5"/>
    <x v="34"/>
    <n v="129"/>
    <x v="1"/>
    <n v="0"/>
    <n v="1"/>
    <n v="0"/>
    <n v="5"/>
    <n v="0.63636363636363635"/>
    <x v="1"/>
    <x v="10"/>
    <x v="0"/>
    <n v="0"/>
    <x v="4"/>
  </r>
  <r>
    <n v="86"/>
    <x v="0"/>
    <x v="14"/>
    <x v="3"/>
    <x v="8"/>
    <x v="6"/>
    <x v="0"/>
    <n v="50"/>
    <x v="0"/>
    <n v="1"/>
    <n v="0"/>
    <n v="0"/>
    <n v="2"/>
    <n v="0.90909090909090906"/>
    <x v="0"/>
    <x v="8"/>
    <x v="0"/>
    <n v="1"/>
    <x v="0"/>
  </r>
  <r>
    <n v="86"/>
    <x v="0"/>
    <x v="14"/>
    <x v="3"/>
    <x v="7"/>
    <x v="9"/>
    <x v="73"/>
    <n v="106"/>
    <x v="1"/>
    <n v="0"/>
    <n v="1"/>
    <n v="0"/>
    <n v="12"/>
    <n v="0"/>
    <x v="1"/>
    <x v="7"/>
    <x v="0"/>
    <n v="0"/>
    <x v="6"/>
  </r>
  <r>
    <n v="87"/>
    <x v="0"/>
    <x v="14"/>
    <x v="2"/>
    <x v="1"/>
    <x v="8"/>
    <x v="13"/>
    <n v="77"/>
    <x v="0"/>
    <n v="1"/>
    <n v="0"/>
    <n v="0"/>
    <n v="3"/>
    <n v="0.81818181818181812"/>
    <x v="1"/>
    <x v="1"/>
    <x v="1"/>
    <n v="1"/>
    <x v="4"/>
  </r>
  <r>
    <n v="87"/>
    <x v="0"/>
    <x v="14"/>
    <x v="2"/>
    <x v="9"/>
    <x v="0"/>
    <x v="12"/>
    <n v="89"/>
    <x v="1"/>
    <n v="0"/>
    <n v="1"/>
    <n v="0"/>
    <n v="10"/>
    <n v="0.18181818181818177"/>
    <x v="1"/>
    <x v="9"/>
    <x v="1"/>
    <n v="0"/>
    <x v="1"/>
  </r>
  <r>
    <n v="88"/>
    <x v="0"/>
    <x v="14"/>
    <x v="2"/>
    <x v="2"/>
    <x v="2"/>
    <x v="50"/>
    <n v="78"/>
    <x v="0"/>
    <n v="1"/>
    <n v="0"/>
    <n v="0"/>
    <n v="7"/>
    <n v="0.45454545454545459"/>
    <x v="1"/>
    <x v="2"/>
    <x v="1"/>
    <n v="1"/>
    <x v="4"/>
  </r>
  <r>
    <n v="88"/>
    <x v="0"/>
    <x v="14"/>
    <x v="2"/>
    <x v="3"/>
    <x v="3"/>
    <x v="74"/>
    <n v="86"/>
    <x v="1"/>
    <n v="0"/>
    <n v="1"/>
    <n v="0"/>
    <n v="9"/>
    <n v="0.27272727272727271"/>
    <x v="1"/>
    <x v="3"/>
    <x v="1"/>
    <n v="0"/>
    <x v="1"/>
  </r>
  <r>
    <n v="89"/>
    <x v="0"/>
    <x v="14"/>
    <x v="2"/>
    <x v="6"/>
    <x v="4"/>
    <x v="13"/>
    <n v="88"/>
    <x v="0"/>
    <n v="1"/>
    <n v="0"/>
    <n v="0"/>
    <n v="3"/>
    <n v="0.81818181818181812"/>
    <x v="1"/>
    <x v="6"/>
    <x v="1"/>
    <n v="1"/>
    <x v="4"/>
  </r>
  <r>
    <n v="89"/>
    <x v="0"/>
    <x v="14"/>
    <x v="2"/>
    <x v="5"/>
    <x v="7"/>
    <x v="34"/>
    <n v="89"/>
    <x v="1"/>
    <n v="0"/>
    <n v="1"/>
    <n v="0"/>
    <n v="5"/>
    <n v="0.63636363636363635"/>
    <x v="1"/>
    <x v="5"/>
    <x v="1"/>
    <n v="0"/>
    <x v="4"/>
  </r>
  <r>
    <n v="90"/>
    <x v="0"/>
    <x v="15"/>
    <x v="1"/>
    <x v="11"/>
    <x v="5"/>
    <x v="22"/>
    <n v="107"/>
    <x v="0"/>
    <n v="1"/>
    <n v="0"/>
    <n v="0"/>
    <n v="2"/>
    <n v="0.90909090909090906"/>
    <x v="0"/>
    <x v="11"/>
    <x v="0"/>
    <n v="1"/>
    <x v="7"/>
  </r>
  <r>
    <n v="90"/>
    <x v="0"/>
    <x v="15"/>
    <x v="1"/>
    <x v="4"/>
    <x v="10"/>
    <x v="33"/>
    <n v="121"/>
    <x v="1"/>
    <n v="0"/>
    <n v="1"/>
    <n v="0"/>
    <n v="6"/>
    <n v="0.54545454545454541"/>
    <x v="0"/>
    <x v="4"/>
    <x v="0"/>
    <n v="0"/>
    <x v="0"/>
  </r>
  <r>
    <n v="91"/>
    <x v="0"/>
    <x v="15"/>
    <x v="3"/>
    <x v="0"/>
    <x v="11"/>
    <x v="75"/>
    <n v="71"/>
    <x v="0"/>
    <n v="1"/>
    <n v="0"/>
    <n v="0"/>
    <n v="1"/>
    <n v="1"/>
    <x v="0"/>
    <x v="0"/>
    <x v="0"/>
    <n v="1"/>
    <x v="10"/>
  </r>
  <r>
    <n v="91"/>
    <x v="0"/>
    <x v="15"/>
    <x v="3"/>
    <x v="10"/>
    <x v="1"/>
    <x v="60"/>
    <n v="140"/>
    <x v="1"/>
    <n v="0"/>
    <n v="1"/>
    <n v="0"/>
    <n v="10"/>
    <n v="0.18181818181818177"/>
    <x v="1"/>
    <x v="10"/>
    <x v="0"/>
    <n v="0"/>
    <x v="1"/>
  </r>
  <r>
    <n v="92"/>
    <x v="0"/>
    <x v="15"/>
    <x v="3"/>
    <x v="8"/>
    <x v="6"/>
    <x v="43"/>
    <n v="59"/>
    <x v="0"/>
    <n v="1"/>
    <n v="0"/>
    <n v="0"/>
    <n v="4"/>
    <n v="0.72727272727272729"/>
    <x v="0"/>
    <x v="8"/>
    <x v="0"/>
    <n v="1"/>
    <x v="3"/>
  </r>
  <r>
    <n v="92"/>
    <x v="0"/>
    <x v="15"/>
    <x v="3"/>
    <x v="7"/>
    <x v="9"/>
    <x v="69"/>
    <n v="112"/>
    <x v="1"/>
    <n v="0"/>
    <n v="1"/>
    <n v="0"/>
    <n v="11"/>
    <n v="9.0909090909090939E-2"/>
    <x v="1"/>
    <x v="7"/>
    <x v="0"/>
    <n v="0"/>
    <x v="6"/>
  </r>
  <r>
    <n v="93"/>
    <x v="0"/>
    <x v="15"/>
    <x v="2"/>
    <x v="2"/>
    <x v="0"/>
    <x v="76"/>
    <n v="79"/>
    <x v="0"/>
    <n v="1"/>
    <n v="0"/>
    <n v="0"/>
    <n v="5"/>
    <n v="0.63636363636363635"/>
    <x v="0"/>
    <x v="2"/>
    <x v="1"/>
    <n v="1"/>
    <x v="0"/>
  </r>
  <r>
    <n v="93"/>
    <x v="0"/>
    <x v="15"/>
    <x v="2"/>
    <x v="1"/>
    <x v="3"/>
    <x v="32"/>
    <n v="109"/>
    <x v="1"/>
    <n v="0"/>
    <n v="1"/>
    <n v="0"/>
    <n v="7"/>
    <n v="0.45454545454545459"/>
    <x v="1"/>
    <x v="1"/>
    <x v="1"/>
    <n v="0"/>
    <x v="1"/>
  </r>
  <r>
    <n v="94"/>
    <x v="0"/>
    <x v="15"/>
    <x v="2"/>
    <x v="6"/>
    <x v="8"/>
    <x v="16"/>
    <n v="113"/>
    <x v="1"/>
    <n v="0"/>
    <n v="1"/>
    <n v="0"/>
    <n v="12"/>
    <n v="0"/>
    <x v="1"/>
    <x v="6"/>
    <x v="1"/>
    <n v="0"/>
    <x v="6"/>
  </r>
  <r>
    <n v="94"/>
    <x v="0"/>
    <x v="15"/>
    <x v="2"/>
    <x v="9"/>
    <x v="7"/>
    <x v="77"/>
    <n v="54"/>
    <x v="0"/>
    <n v="1"/>
    <n v="0"/>
    <n v="0"/>
    <n v="3"/>
    <n v="0.81818181818181812"/>
    <x v="0"/>
    <x v="9"/>
    <x v="1"/>
    <n v="1"/>
    <x v="3"/>
  </r>
  <r>
    <n v="95"/>
    <x v="0"/>
    <x v="15"/>
    <x v="2"/>
    <x v="5"/>
    <x v="2"/>
    <x v="66"/>
    <n v="74"/>
    <x v="1"/>
    <n v="0"/>
    <n v="1"/>
    <n v="0"/>
    <n v="9"/>
    <n v="0.27272727272727271"/>
    <x v="1"/>
    <x v="5"/>
    <x v="1"/>
    <n v="0"/>
    <x v="1"/>
  </r>
  <r>
    <n v="95"/>
    <x v="0"/>
    <x v="15"/>
    <x v="2"/>
    <x v="3"/>
    <x v="4"/>
    <x v="17"/>
    <n v="73"/>
    <x v="0"/>
    <n v="1"/>
    <n v="0"/>
    <n v="0"/>
    <n v="8"/>
    <n v="0.36363636363636365"/>
    <x v="1"/>
    <x v="3"/>
    <x v="1"/>
    <n v="1"/>
    <x v="1"/>
  </r>
  <r>
    <n v="96"/>
    <x v="1"/>
    <x v="0"/>
    <x v="0"/>
    <x v="0"/>
    <x v="12"/>
    <x v="50"/>
    <n v="78"/>
    <x v="0"/>
    <n v="1"/>
    <n v="0"/>
    <n v="0"/>
    <n v="10"/>
    <n v="0.4"/>
    <x v="1"/>
    <x v="12"/>
    <x v="1"/>
    <n v="1"/>
    <x v="4"/>
  </r>
  <r>
    <n v="96"/>
    <x v="1"/>
    <x v="0"/>
    <x v="0"/>
    <x v="12"/>
    <x v="1"/>
    <x v="74"/>
    <n v="86"/>
    <x v="1"/>
    <n v="0"/>
    <n v="1"/>
    <n v="0"/>
    <n v="12"/>
    <n v="0.26666666666666672"/>
    <x v="1"/>
    <x v="13"/>
    <x v="1"/>
    <n v="0"/>
    <x v="1"/>
  </r>
  <r>
    <n v="97"/>
    <x v="1"/>
    <x v="0"/>
    <x v="0"/>
    <x v="11"/>
    <x v="9"/>
    <x v="12"/>
    <n v="59"/>
    <x v="0"/>
    <n v="1"/>
    <n v="0"/>
    <n v="0"/>
    <n v="13"/>
    <n v="0.19999999999999996"/>
    <x v="1"/>
    <x v="10"/>
    <x v="0"/>
    <n v="1"/>
    <x v="1"/>
  </r>
  <r>
    <n v="97"/>
    <x v="1"/>
    <x v="0"/>
    <x v="0"/>
    <x v="8"/>
    <x v="10"/>
    <x v="69"/>
    <n v="77"/>
    <x v="1"/>
    <n v="0"/>
    <n v="1"/>
    <n v="0"/>
    <n v="15"/>
    <n v="6.6666666666666652E-2"/>
    <x v="1"/>
    <x v="6"/>
    <x v="1"/>
    <n v="0"/>
    <x v="6"/>
  </r>
  <r>
    <n v="98"/>
    <x v="1"/>
    <x v="0"/>
    <x v="0"/>
    <x v="6"/>
    <x v="13"/>
    <x v="39"/>
    <n v="77"/>
    <x v="0"/>
    <n v="1"/>
    <n v="0"/>
    <n v="0"/>
    <n v="8"/>
    <n v="0.53333333333333333"/>
    <x v="1"/>
    <x v="2"/>
    <x v="0"/>
    <n v="1"/>
    <x v="4"/>
  </r>
  <r>
    <n v="98"/>
    <x v="1"/>
    <x v="0"/>
    <x v="0"/>
    <x v="13"/>
    <x v="7"/>
    <x v="12"/>
    <n v="87"/>
    <x v="1"/>
    <n v="0"/>
    <n v="1"/>
    <n v="0"/>
    <n v="13"/>
    <n v="0.19999999999999996"/>
    <x v="1"/>
    <x v="9"/>
    <x v="1"/>
    <n v="0"/>
    <x v="1"/>
  </r>
  <r>
    <n v="99"/>
    <x v="1"/>
    <x v="0"/>
    <x v="0"/>
    <x v="14"/>
    <x v="14"/>
    <x v="32"/>
    <n v="126"/>
    <x v="1"/>
    <n v="0"/>
    <n v="1"/>
    <n v="0"/>
    <n v="11"/>
    <n v="0.33333333333333337"/>
    <x v="1"/>
    <x v="11"/>
    <x v="0"/>
    <n v="0"/>
    <x v="1"/>
  </r>
  <r>
    <n v="99"/>
    <x v="1"/>
    <x v="0"/>
    <x v="0"/>
    <x v="15"/>
    <x v="15"/>
    <x v="31"/>
    <n v="79"/>
    <x v="0"/>
    <n v="1"/>
    <n v="0"/>
    <n v="0"/>
    <n v="2"/>
    <n v="0.93333333333333335"/>
    <x v="0"/>
    <x v="0"/>
    <x v="0"/>
    <n v="1"/>
    <x v="7"/>
  </r>
  <r>
    <n v="100"/>
    <x v="1"/>
    <x v="0"/>
    <x v="0"/>
    <x v="2"/>
    <x v="5"/>
    <x v="48"/>
    <n v="141"/>
    <x v="1"/>
    <n v="0"/>
    <n v="1"/>
    <n v="0"/>
    <n v="4"/>
    <n v="0.8"/>
    <x v="1"/>
    <x v="4"/>
    <x v="0"/>
    <n v="0"/>
    <x v="2"/>
  </r>
  <r>
    <n v="100"/>
    <x v="1"/>
    <x v="0"/>
    <x v="0"/>
    <x v="4"/>
    <x v="3"/>
    <x v="78"/>
    <n v="98"/>
    <x v="0"/>
    <n v="1"/>
    <n v="0"/>
    <n v="0"/>
    <n v="1"/>
    <n v="1"/>
    <x v="0"/>
    <x v="1"/>
    <x v="0"/>
    <n v="1"/>
    <x v="10"/>
  </r>
  <r>
    <n v="101"/>
    <x v="1"/>
    <x v="0"/>
    <x v="0"/>
    <x v="16"/>
    <x v="16"/>
    <x v="39"/>
    <n v="45"/>
    <x v="0"/>
    <n v="1"/>
    <n v="0"/>
    <n v="0"/>
    <n v="8"/>
    <n v="0.53333333333333333"/>
    <x v="1"/>
    <x v="14"/>
    <x v="1"/>
    <n v="1"/>
    <x v="4"/>
  </r>
  <r>
    <n v="101"/>
    <x v="1"/>
    <x v="0"/>
    <x v="0"/>
    <x v="17"/>
    <x v="17"/>
    <x v="79"/>
    <n v="87"/>
    <x v="1"/>
    <n v="0"/>
    <n v="1"/>
    <n v="0"/>
    <n v="16"/>
    <n v="0"/>
    <x v="1"/>
    <x v="5"/>
    <x v="1"/>
    <n v="0"/>
    <x v="8"/>
  </r>
  <r>
    <n v="102"/>
    <x v="1"/>
    <x v="0"/>
    <x v="0"/>
    <x v="10"/>
    <x v="0"/>
    <x v="3"/>
    <n v="98"/>
    <x v="0"/>
    <n v="1"/>
    <n v="0"/>
    <n v="0"/>
    <n v="3"/>
    <n v="0.8666666666666667"/>
    <x v="0"/>
    <x v="8"/>
    <x v="0"/>
    <n v="1"/>
    <x v="0"/>
  </r>
  <r>
    <n v="102"/>
    <x v="1"/>
    <x v="0"/>
    <x v="0"/>
    <x v="1"/>
    <x v="11"/>
    <x v="48"/>
    <n v="102"/>
    <x v="1"/>
    <n v="0"/>
    <n v="1"/>
    <n v="0"/>
    <n v="4"/>
    <n v="0.8"/>
    <x v="1"/>
    <x v="15"/>
    <x v="1"/>
    <n v="0"/>
    <x v="2"/>
  </r>
  <r>
    <n v="103"/>
    <x v="1"/>
    <x v="0"/>
    <x v="0"/>
    <x v="18"/>
    <x v="2"/>
    <x v="48"/>
    <n v="96"/>
    <x v="0"/>
    <n v="1"/>
    <n v="0"/>
    <n v="0"/>
    <n v="4"/>
    <n v="0.8"/>
    <x v="1"/>
    <x v="3"/>
    <x v="1"/>
    <n v="1"/>
    <x v="2"/>
  </r>
  <r>
    <n v="103"/>
    <x v="1"/>
    <x v="0"/>
    <x v="0"/>
    <x v="3"/>
    <x v="18"/>
    <x v="29"/>
    <n v="98"/>
    <x v="1"/>
    <n v="0"/>
    <n v="1"/>
    <n v="0"/>
    <n v="7"/>
    <n v="0.6"/>
    <x v="1"/>
    <x v="7"/>
    <x v="0"/>
    <n v="0"/>
    <x v="2"/>
  </r>
  <r>
    <n v="104"/>
    <x v="1"/>
    <x v="1"/>
    <x v="0"/>
    <x v="11"/>
    <x v="1"/>
    <x v="34"/>
    <n v="72"/>
    <x v="0"/>
    <n v="1"/>
    <n v="0"/>
    <n v="0"/>
    <n v="9"/>
    <n v="0.46666666666666667"/>
    <x v="1"/>
    <x v="10"/>
    <x v="0"/>
    <n v="1"/>
    <x v="4"/>
  </r>
  <r>
    <n v="104"/>
    <x v="1"/>
    <x v="1"/>
    <x v="0"/>
    <x v="0"/>
    <x v="10"/>
    <x v="1"/>
    <n v="88"/>
    <x v="1"/>
    <n v="0"/>
    <n v="1"/>
    <n v="0"/>
    <n v="13"/>
    <n v="0.19999999999999996"/>
    <x v="1"/>
    <x v="12"/>
    <x v="1"/>
    <n v="0"/>
    <x v="1"/>
  </r>
  <r>
    <n v="105"/>
    <x v="1"/>
    <x v="1"/>
    <x v="0"/>
    <x v="8"/>
    <x v="12"/>
    <x v="21"/>
    <n v="69"/>
    <x v="2"/>
    <n v="0"/>
    <n v="0"/>
    <n v="1"/>
    <n v="14"/>
    <n v="0.1333333333333333"/>
    <x v="1"/>
    <x v="6"/>
    <x v="1"/>
    <n v="0.5"/>
    <x v="5"/>
  </r>
  <r>
    <n v="105"/>
    <x v="1"/>
    <x v="1"/>
    <x v="0"/>
    <x v="12"/>
    <x v="9"/>
    <x v="21"/>
    <n v="69"/>
    <x v="2"/>
    <n v="0"/>
    <n v="0"/>
    <n v="1"/>
    <n v="14"/>
    <n v="0.1333333333333333"/>
    <x v="1"/>
    <x v="13"/>
    <x v="1"/>
    <n v="0.5"/>
    <x v="5"/>
  </r>
  <r>
    <n v="106"/>
    <x v="1"/>
    <x v="1"/>
    <x v="0"/>
    <x v="6"/>
    <x v="15"/>
    <x v="50"/>
    <n v="79"/>
    <x v="0"/>
    <n v="1"/>
    <n v="0"/>
    <n v="0"/>
    <n v="10"/>
    <n v="0.4"/>
    <x v="1"/>
    <x v="2"/>
    <x v="0"/>
    <n v="1"/>
    <x v="4"/>
  </r>
  <r>
    <n v="106"/>
    <x v="1"/>
    <x v="1"/>
    <x v="0"/>
    <x v="14"/>
    <x v="7"/>
    <x v="32"/>
    <n v="86"/>
    <x v="1"/>
    <n v="0"/>
    <n v="1"/>
    <n v="0"/>
    <n v="11"/>
    <n v="0.33333333333333337"/>
    <x v="1"/>
    <x v="11"/>
    <x v="0"/>
    <n v="0"/>
    <x v="1"/>
  </r>
  <r>
    <n v="107"/>
    <x v="1"/>
    <x v="1"/>
    <x v="0"/>
    <x v="15"/>
    <x v="13"/>
    <x v="47"/>
    <n v="93"/>
    <x v="0"/>
    <n v="1"/>
    <n v="0"/>
    <n v="0"/>
    <n v="6"/>
    <n v="0.66666666666666674"/>
    <x v="1"/>
    <x v="0"/>
    <x v="0"/>
    <n v="1"/>
    <x v="2"/>
  </r>
  <r>
    <n v="107"/>
    <x v="1"/>
    <x v="1"/>
    <x v="0"/>
    <x v="13"/>
    <x v="14"/>
    <x v="30"/>
    <n v="97"/>
    <x v="1"/>
    <n v="0"/>
    <n v="1"/>
    <n v="0"/>
    <n v="7"/>
    <n v="0.6"/>
    <x v="1"/>
    <x v="9"/>
    <x v="1"/>
    <n v="0"/>
    <x v="2"/>
  </r>
  <r>
    <n v="108"/>
    <x v="1"/>
    <x v="1"/>
    <x v="0"/>
    <x v="4"/>
    <x v="11"/>
    <x v="26"/>
    <n v="101"/>
    <x v="1"/>
    <n v="0"/>
    <n v="1"/>
    <n v="0"/>
    <n v="12"/>
    <n v="0.26666666666666672"/>
    <x v="1"/>
    <x v="1"/>
    <x v="0"/>
    <n v="0"/>
    <x v="1"/>
  </r>
  <r>
    <n v="108"/>
    <x v="1"/>
    <x v="1"/>
    <x v="0"/>
    <x v="10"/>
    <x v="5"/>
    <x v="52"/>
    <n v="75"/>
    <x v="0"/>
    <n v="1"/>
    <n v="0"/>
    <n v="0"/>
    <n v="4"/>
    <n v="0.8"/>
    <x v="0"/>
    <x v="8"/>
    <x v="0"/>
    <n v="1"/>
    <x v="0"/>
  </r>
  <r>
    <n v="109"/>
    <x v="1"/>
    <x v="1"/>
    <x v="0"/>
    <x v="1"/>
    <x v="3"/>
    <x v="13"/>
    <n v="131"/>
    <x v="1"/>
    <n v="0"/>
    <n v="1"/>
    <n v="0"/>
    <n v="8"/>
    <n v="0.53333333333333333"/>
    <x v="1"/>
    <x v="15"/>
    <x v="1"/>
    <n v="0"/>
    <x v="4"/>
  </r>
  <r>
    <n v="109"/>
    <x v="1"/>
    <x v="1"/>
    <x v="0"/>
    <x v="2"/>
    <x v="0"/>
    <x v="80"/>
    <n v="89"/>
    <x v="0"/>
    <n v="1"/>
    <n v="0"/>
    <n v="0"/>
    <n v="1"/>
    <n v="1"/>
    <x v="0"/>
    <x v="4"/>
    <x v="0"/>
    <n v="1"/>
    <x v="9"/>
  </r>
  <r>
    <n v="110"/>
    <x v="1"/>
    <x v="1"/>
    <x v="0"/>
    <x v="16"/>
    <x v="2"/>
    <x v="79"/>
    <n v="105"/>
    <x v="1"/>
    <n v="0"/>
    <n v="1"/>
    <n v="0"/>
    <n v="16"/>
    <n v="0"/>
    <x v="1"/>
    <x v="14"/>
    <x v="1"/>
    <n v="0"/>
    <x v="8"/>
  </r>
  <r>
    <n v="110"/>
    <x v="1"/>
    <x v="1"/>
    <x v="0"/>
    <x v="3"/>
    <x v="17"/>
    <x v="38"/>
    <n v="45"/>
    <x v="0"/>
    <n v="1"/>
    <n v="0"/>
    <n v="0"/>
    <n v="2"/>
    <n v="0.93333333333333335"/>
    <x v="0"/>
    <x v="7"/>
    <x v="0"/>
    <n v="1"/>
    <x v="0"/>
  </r>
  <r>
    <n v="111"/>
    <x v="1"/>
    <x v="1"/>
    <x v="0"/>
    <x v="18"/>
    <x v="16"/>
    <x v="3"/>
    <n v="101"/>
    <x v="0"/>
    <n v="1"/>
    <n v="0"/>
    <n v="0"/>
    <n v="3"/>
    <n v="0.8666666666666667"/>
    <x v="0"/>
    <x v="3"/>
    <x v="1"/>
    <n v="1"/>
    <x v="0"/>
  </r>
  <r>
    <n v="111"/>
    <x v="1"/>
    <x v="1"/>
    <x v="0"/>
    <x v="17"/>
    <x v="18"/>
    <x v="52"/>
    <n v="102"/>
    <x v="1"/>
    <n v="0"/>
    <n v="1"/>
    <n v="0"/>
    <n v="4"/>
    <n v="0.8"/>
    <x v="0"/>
    <x v="5"/>
    <x v="1"/>
    <n v="0"/>
    <x v="0"/>
  </r>
  <r>
    <n v="112"/>
    <x v="1"/>
    <x v="2"/>
    <x v="0"/>
    <x v="0"/>
    <x v="11"/>
    <x v="37"/>
    <n v="101"/>
    <x v="1"/>
    <n v="0"/>
    <n v="1"/>
    <n v="0"/>
    <n v="13"/>
    <n v="0.19999999999999996"/>
    <x v="1"/>
    <x v="12"/>
    <x v="1"/>
    <n v="0"/>
    <x v="6"/>
  </r>
  <r>
    <n v="112"/>
    <x v="1"/>
    <x v="2"/>
    <x v="0"/>
    <x v="10"/>
    <x v="1"/>
    <x v="52"/>
    <n v="55"/>
    <x v="0"/>
    <n v="1"/>
    <n v="0"/>
    <n v="0"/>
    <n v="4"/>
    <n v="0.8"/>
    <x v="0"/>
    <x v="8"/>
    <x v="0"/>
    <n v="1"/>
    <x v="0"/>
  </r>
  <r>
    <n v="113"/>
    <x v="1"/>
    <x v="2"/>
    <x v="0"/>
    <x v="11"/>
    <x v="5"/>
    <x v="13"/>
    <n v="48"/>
    <x v="0"/>
    <n v="1"/>
    <n v="0"/>
    <n v="0"/>
    <n v="6"/>
    <n v="0.66666666666666674"/>
    <x v="1"/>
    <x v="10"/>
    <x v="0"/>
    <n v="1"/>
    <x v="4"/>
  </r>
  <r>
    <n v="113"/>
    <x v="1"/>
    <x v="2"/>
    <x v="0"/>
    <x v="4"/>
    <x v="10"/>
    <x v="24"/>
    <n v="89"/>
    <x v="1"/>
    <n v="0"/>
    <n v="1"/>
    <n v="0"/>
    <n v="16"/>
    <n v="0"/>
    <x v="1"/>
    <x v="1"/>
    <x v="0"/>
    <n v="0"/>
    <x v="8"/>
  </r>
  <r>
    <n v="114"/>
    <x v="1"/>
    <x v="2"/>
    <x v="0"/>
    <x v="8"/>
    <x v="3"/>
    <x v="73"/>
    <n v="93"/>
    <x v="1"/>
    <n v="0"/>
    <n v="1"/>
    <n v="0"/>
    <n v="15"/>
    <n v="6.6666666666666652E-2"/>
    <x v="1"/>
    <x v="6"/>
    <x v="1"/>
    <n v="0"/>
    <x v="6"/>
  </r>
  <r>
    <n v="114"/>
    <x v="1"/>
    <x v="2"/>
    <x v="0"/>
    <x v="2"/>
    <x v="9"/>
    <x v="30"/>
    <n v="50"/>
    <x v="0"/>
    <n v="1"/>
    <n v="0"/>
    <n v="0"/>
    <n v="5"/>
    <n v="0.73333333333333339"/>
    <x v="1"/>
    <x v="4"/>
    <x v="0"/>
    <n v="1"/>
    <x v="2"/>
  </r>
  <r>
    <n v="115"/>
    <x v="1"/>
    <x v="2"/>
    <x v="0"/>
    <x v="6"/>
    <x v="17"/>
    <x v="27"/>
    <n v="77"/>
    <x v="1"/>
    <n v="0"/>
    <n v="1"/>
    <n v="0"/>
    <n v="10"/>
    <n v="0.4"/>
    <x v="1"/>
    <x v="2"/>
    <x v="0"/>
    <n v="0"/>
    <x v="5"/>
  </r>
  <r>
    <n v="115"/>
    <x v="1"/>
    <x v="2"/>
    <x v="0"/>
    <x v="16"/>
    <x v="7"/>
    <x v="12"/>
    <n v="66"/>
    <x v="0"/>
    <n v="1"/>
    <n v="0"/>
    <n v="0"/>
    <n v="8"/>
    <n v="0.53333333333333333"/>
    <x v="1"/>
    <x v="14"/>
    <x v="1"/>
    <n v="1"/>
    <x v="1"/>
  </r>
  <r>
    <n v="116"/>
    <x v="1"/>
    <x v="2"/>
    <x v="0"/>
    <x v="17"/>
    <x v="13"/>
    <x v="32"/>
    <n v="75"/>
    <x v="0"/>
    <n v="1"/>
    <n v="0"/>
    <n v="0"/>
    <n v="7"/>
    <n v="0.6"/>
    <x v="1"/>
    <x v="5"/>
    <x v="1"/>
    <n v="1"/>
    <x v="1"/>
  </r>
  <r>
    <n v="116"/>
    <x v="1"/>
    <x v="2"/>
    <x v="0"/>
    <x v="13"/>
    <x v="16"/>
    <x v="26"/>
    <n v="79"/>
    <x v="1"/>
    <n v="0"/>
    <n v="1"/>
    <n v="0"/>
    <n v="9"/>
    <n v="0.46666666666666667"/>
    <x v="1"/>
    <x v="9"/>
    <x v="1"/>
    <n v="0"/>
    <x v="1"/>
  </r>
  <r>
    <n v="117"/>
    <x v="1"/>
    <x v="2"/>
    <x v="0"/>
    <x v="3"/>
    <x v="15"/>
    <x v="44"/>
    <n v="57"/>
    <x v="0"/>
    <n v="1"/>
    <n v="0"/>
    <n v="0"/>
    <n v="11"/>
    <n v="0.33333333333333337"/>
    <x v="1"/>
    <x v="7"/>
    <x v="0"/>
    <n v="1"/>
    <x v="5"/>
  </r>
  <r>
    <n v="117"/>
    <x v="1"/>
    <x v="2"/>
    <x v="0"/>
    <x v="14"/>
    <x v="2"/>
    <x v="46"/>
    <n v="65"/>
    <x v="1"/>
    <n v="0"/>
    <n v="1"/>
    <n v="0"/>
    <n v="12"/>
    <n v="0.26666666666666672"/>
    <x v="1"/>
    <x v="11"/>
    <x v="0"/>
    <n v="0"/>
    <x v="6"/>
  </r>
  <r>
    <n v="118"/>
    <x v="1"/>
    <x v="2"/>
    <x v="0"/>
    <x v="1"/>
    <x v="12"/>
    <x v="81"/>
    <n v="109"/>
    <x v="0"/>
    <n v="1"/>
    <n v="0"/>
    <n v="0"/>
    <n v="2"/>
    <n v="0.93333333333333335"/>
    <x v="0"/>
    <x v="15"/>
    <x v="1"/>
    <n v="1"/>
    <x v="3"/>
  </r>
  <r>
    <n v="118"/>
    <x v="1"/>
    <x v="2"/>
    <x v="0"/>
    <x v="12"/>
    <x v="0"/>
    <x v="76"/>
    <n v="111"/>
    <x v="1"/>
    <n v="0"/>
    <n v="1"/>
    <n v="0"/>
    <n v="3"/>
    <n v="0.8666666666666667"/>
    <x v="0"/>
    <x v="13"/>
    <x v="1"/>
    <n v="0"/>
    <x v="0"/>
  </r>
  <r>
    <n v="119"/>
    <x v="1"/>
    <x v="2"/>
    <x v="0"/>
    <x v="15"/>
    <x v="18"/>
    <x v="82"/>
    <n v="53"/>
    <x v="0"/>
    <n v="1"/>
    <n v="0"/>
    <n v="0"/>
    <n v="1"/>
    <n v="1"/>
    <x v="0"/>
    <x v="0"/>
    <x v="0"/>
    <n v="1"/>
    <x v="3"/>
  </r>
  <r>
    <n v="119"/>
    <x v="1"/>
    <x v="2"/>
    <x v="0"/>
    <x v="18"/>
    <x v="14"/>
    <x v="67"/>
    <n v="119"/>
    <x v="1"/>
    <n v="0"/>
    <n v="1"/>
    <n v="0"/>
    <n v="14"/>
    <n v="0.1333333333333333"/>
    <x v="1"/>
    <x v="3"/>
    <x v="1"/>
    <n v="0"/>
    <x v="6"/>
  </r>
  <r>
    <n v="120"/>
    <x v="1"/>
    <x v="3"/>
    <x v="0"/>
    <x v="0"/>
    <x v="13"/>
    <x v="53"/>
    <n v="137"/>
    <x v="1"/>
    <n v="0"/>
    <n v="1"/>
    <n v="0"/>
    <n v="15"/>
    <n v="6.6666666666666652E-2"/>
    <x v="1"/>
    <x v="12"/>
    <x v="1"/>
    <n v="0"/>
    <x v="5"/>
  </r>
  <r>
    <n v="120"/>
    <x v="1"/>
    <x v="3"/>
    <x v="0"/>
    <x v="13"/>
    <x v="1"/>
    <x v="83"/>
    <n v="63"/>
    <x v="0"/>
    <n v="1"/>
    <n v="0"/>
    <n v="0"/>
    <n v="1"/>
    <n v="1"/>
    <x v="0"/>
    <x v="9"/>
    <x v="1"/>
    <n v="1"/>
    <x v="9"/>
  </r>
  <r>
    <n v="121"/>
    <x v="1"/>
    <x v="3"/>
    <x v="0"/>
    <x v="11"/>
    <x v="12"/>
    <x v="80"/>
    <n v="103"/>
    <x v="0"/>
    <n v="1"/>
    <n v="0"/>
    <n v="0"/>
    <n v="2"/>
    <n v="0.93333333333333335"/>
    <x v="0"/>
    <x v="10"/>
    <x v="0"/>
    <n v="1"/>
    <x v="9"/>
  </r>
  <r>
    <n v="121"/>
    <x v="1"/>
    <x v="3"/>
    <x v="0"/>
    <x v="12"/>
    <x v="10"/>
    <x v="41"/>
    <n v="131"/>
    <x v="1"/>
    <n v="0"/>
    <n v="1"/>
    <n v="0"/>
    <n v="4"/>
    <n v="0.8"/>
    <x v="0"/>
    <x v="13"/>
    <x v="1"/>
    <n v="0"/>
    <x v="0"/>
  </r>
  <r>
    <n v="122"/>
    <x v="1"/>
    <x v="3"/>
    <x v="0"/>
    <x v="8"/>
    <x v="15"/>
    <x v="15"/>
    <n v="93"/>
    <x v="1"/>
    <n v="0"/>
    <n v="1"/>
    <n v="0"/>
    <n v="16"/>
    <n v="0"/>
    <x v="1"/>
    <x v="6"/>
    <x v="1"/>
    <n v="0"/>
    <x v="5"/>
  </r>
  <r>
    <n v="122"/>
    <x v="1"/>
    <x v="3"/>
    <x v="0"/>
    <x v="14"/>
    <x v="9"/>
    <x v="30"/>
    <n v="61"/>
    <x v="0"/>
    <n v="1"/>
    <n v="0"/>
    <n v="0"/>
    <n v="9"/>
    <n v="0.46666666666666667"/>
    <x v="1"/>
    <x v="11"/>
    <x v="0"/>
    <n v="1"/>
    <x v="2"/>
  </r>
  <r>
    <n v="123"/>
    <x v="1"/>
    <x v="3"/>
    <x v="0"/>
    <x v="6"/>
    <x v="14"/>
    <x v="47"/>
    <n v="100"/>
    <x v="1"/>
    <n v="0"/>
    <n v="1"/>
    <n v="0"/>
    <n v="7"/>
    <n v="0.6"/>
    <x v="1"/>
    <x v="2"/>
    <x v="0"/>
    <n v="0"/>
    <x v="2"/>
  </r>
  <r>
    <n v="123"/>
    <x v="1"/>
    <x v="3"/>
    <x v="0"/>
    <x v="15"/>
    <x v="7"/>
    <x v="10"/>
    <n v="97"/>
    <x v="0"/>
    <n v="1"/>
    <n v="0"/>
    <n v="0"/>
    <n v="6"/>
    <n v="0.66666666666666674"/>
    <x v="0"/>
    <x v="0"/>
    <x v="0"/>
    <n v="1"/>
    <x v="0"/>
  </r>
  <r>
    <n v="124"/>
    <x v="1"/>
    <x v="3"/>
    <x v="0"/>
    <x v="4"/>
    <x v="0"/>
    <x v="43"/>
    <n v="95"/>
    <x v="0"/>
    <n v="1"/>
    <n v="0"/>
    <n v="0"/>
    <n v="3"/>
    <n v="0.8666666666666667"/>
    <x v="0"/>
    <x v="1"/>
    <x v="0"/>
    <n v="1"/>
    <x v="3"/>
  </r>
  <r>
    <n v="124"/>
    <x v="1"/>
    <x v="3"/>
    <x v="0"/>
    <x v="1"/>
    <x v="5"/>
    <x v="55"/>
    <n v="112"/>
    <x v="1"/>
    <n v="0"/>
    <n v="1"/>
    <n v="0"/>
    <n v="8"/>
    <n v="0.53333333333333333"/>
    <x v="1"/>
    <x v="15"/>
    <x v="1"/>
    <n v="0"/>
    <x v="2"/>
  </r>
  <r>
    <n v="125"/>
    <x v="1"/>
    <x v="3"/>
    <x v="0"/>
    <x v="3"/>
    <x v="3"/>
    <x v="35"/>
    <n v="90"/>
    <x v="1"/>
    <n v="0"/>
    <n v="1"/>
    <n v="0"/>
    <n v="12"/>
    <n v="0.26666666666666672"/>
    <x v="1"/>
    <x v="7"/>
    <x v="0"/>
    <n v="0"/>
    <x v="4"/>
  </r>
  <r>
    <n v="125"/>
    <x v="1"/>
    <x v="3"/>
    <x v="0"/>
    <x v="2"/>
    <x v="2"/>
    <x v="18"/>
    <n v="80"/>
    <x v="0"/>
    <n v="1"/>
    <n v="0"/>
    <n v="0"/>
    <n v="10"/>
    <n v="0.4"/>
    <x v="1"/>
    <x v="4"/>
    <x v="0"/>
    <n v="1"/>
    <x v="2"/>
  </r>
  <r>
    <n v="126"/>
    <x v="1"/>
    <x v="3"/>
    <x v="0"/>
    <x v="16"/>
    <x v="18"/>
    <x v="6"/>
    <n v="75"/>
    <x v="0"/>
    <n v="1"/>
    <n v="0"/>
    <n v="0"/>
    <n v="11"/>
    <n v="0.33333333333333337"/>
    <x v="1"/>
    <x v="14"/>
    <x v="1"/>
    <n v="1"/>
    <x v="4"/>
  </r>
  <r>
    <n v="126"/>
    <x v="1"/>
    <x v="3"/>
    <x v="0"/>
    <x v="18"/>
    <x v="17"/>
    <x v="26"/>
    <n v="82"/>
    <x v="1"/>
    <n v="0"/>
    <n v="1"/>
    <n v="0"/>
    <n v="13"/>
    <n v="0.19999999999999996"/>
    <x v="1"/>
    <x v="3"/>
    <x v="1"/>
    <n v="0"/>
    <x v="1"/>
  </r>
  <r>
    <n v="127"/>
    <x v="1"/>
    <x v="3"/>
    <x v="0"/>
    <x v="10"/>
    <x v="16"/>
    <x v="41"/>
    <n v="65"/>
    <x v="0"/>
    <n v="1"/>
    <n v="0"/>
    <n v="0"/>
    <n v="4"/>
    <n v="0.8"/>
    <x v="0"/>
    <x v="8"/>
    <x v="0"/>
    <n v="1"/>
    <x v="0"/>
  </r>
  <r>
    <n v="127"/>
    <x v="1"/>
    <x v="3"/>
    <x v="0"/>
    <x v="17"/>
    <x v="11"/>
    <x v="44"/>
    <n v="103"/>
    <x v="1"/>
    <n v="0"/>
    <n v="1"/>
    <n v="0"/>
    <n v="14"/>
    <n v="0.1333333333333333"/>
    <x v="1"/>
    <x v="5"/>
    <x v="1"/>
    <n v="0"/>
    <x v="5"/>
  </r>
  <r>
    <n v="128"/>
    <x v="1"/>
    <x v="4"/>
    <x v="0"/>
    <x v="14"/>
    <x v="1"/>
    <x v="69"/>
    <n v="53"/>
    <x v="0"/>
    <n v="1"/>
    <n v="0"/>
    <n v="0"/>
    <n v="14"/>
    <n v="0.1333333333333333"/>
    <x v="1"/>
    <x v="11"/>
    <x v="0"/>
    <n v="1"/>
    <x v="6"/>
  </r>
  <r>
    <n v="128"/>
    <x v="1"/>
    <x v="4"/>
    <x v="0"/>
    <x v="0"/>
    <x v="15"/>
    <x v="67"/>
    <n v="59"/>
    <x v="1"/>
    <n v="0"/>
    <n v="1"/>
    <n v="0"/>
    <n v="15"/>
    <n v="6.6666666666666652E-2"/>
    <x v="1"/>
    <x v="12"/>
    <x v="1"/>
    <n v="0"/>
    <x v="6"/>
  </r>
  <r>
    <n v="129"/>
    <x v="1"/>
    <x v="4"/>
    <x v="0"/>
    <x v="6"/>
    <x v="10"/>
    <x v="84"/>
    <n v="133"/>
    <x v="0"/>
    <n v="1"/>
    <n v="0"/>
    <n v="0"/>
    <n v="1"/>
    <n v="1"/>
    <x v="0"/>
    <x v="2"/>
    <x v="0"/>
    <n v="1"/>
    <x v="12"/>
  </r>
  <r>
    <n v="129"/>
    <x v="1"/>
    <x v="4"/>
    <x v="0"/>
    <x v="11"/>
    <x v="7"/>
    <x v="85"/>
    <n v="153"/>
    <x v="1"/>
    <n v="0"/>
    <n v="1"/>
    <n v="0"/>
    <n v="2"/>
    <n v="0.93333333333333335"/>
    <x v="0"/>
    <x v="10"/>
    <x v="0"/>
    <n v="0"/>
    <x v="9"/>
  </r>
  <r>
    <n v="130"/>
    <x v="1"/>
    <x v="4"/>
    <x v="0"/>
    <x v="8"/>
    <x v="13"/>
    <x v="38"/>
    <n v="76"/>
    <x v="0"/>
    <n v="1"/>
    <n v="0"/>
    <n v="0"/>
    <n v="5"/>
    <n v="0.73333333333333339"/>
    <x v="0"/>
    <x v="6"/>
    <x v="1"/>
    <n v="1"/>
    <x v="0"/>
  </r>
  <r>
    <n v="130"/>
    <x v="1"/>
    <x v="4"/>
    <x v="0"/>
    <x v="13"/>
    <x v="9"/>
    <x v="9"/>
    <n v="105"/>
    <x v="1"/>
    <n v="0"/>
    <n v="1"/>
    <n v="0"/>
    <n v="11"/>
    <n v="0.33333333333333337"/>
    <x v="1"/>
    <x v="9"/>
    <x v="1"/>
    <n v="0"/>
    <x v="1"/>
  </r>
  <r>
    <n v="131"/>
    <x v="1"/>
    <x v="4"/>
    <x v="0"/>
    <x v="12"/>
    <x v="14"/>
    <x v="38"/>
    <n v="87"/>
    <x v="0"/>
    <n v="1"/>
    <n v="0"/>
    <n v="0"/>
    <n v="5"/>
    <n v="0.73333333333333339"/>
    <x v="0"/>
    <x v="13"/>
    <x v="1"/>
    <n v="1"/>
    <x v="0"/>
  </r>
  <r>
    <n v="131"/>
    <x v="1"/>
    <x v="4"/>
    <x v="0"/>
    <x v="15"/>
    <x v="12"/>
    <x v="39"/>
    <n v="105"/>
    <x v="1"/>
    <n v="0"/>
    <n v="1"/>
    <n v="0"/>
    <n v="9"/>
    <n v="0.46666666666666667"/>
    <x v="1"/>
    <x v="0"/>
    <x v="0"/>
    <n v="0"/>
    <x v="4"/>
  </r>
  <r>
    <n v="132"/>
    <x v="1"/>
    <x v="4"/>
    <x v="0"/>
    <x v="4"/>
    <x v="17"/>
    <x v="6"/>
    <n v="61"/>
    <x v="0"/>
    <n v="1"/>
    <n v="0"/>
    <n v="0"/>
    <n v="10"/>
    <n v="0.4"/>
    <x v="1"/>
    <x v="1"/>
    <x v="0"/>
    <n v="1"/>
    <x v="4"/>
  </r>
  <r>
    <n v="132"/>
    <x v="1"/>
    <x v="4"/>
    <x v="0"/>
    <x v="16"/>
    <x v="5"/>
    <x v="15"/>
    <n v="82"/>
    <x v="1"/>
    <n v="0"/>
    <n v="1"/>
    <n v="0"/>
    <n v="13"/>
    <n v="0.19999999999999996"/>
    <x v="1"/>
    <x v="14"/>
    <x v="1"/>
    <n v="0"/>
    <x v="5"/>
  </r>
  <r>
    <n v="133"/>
    <x v="1"/>
    <x v="4"/>
    <x v="0"/>
    <x v="10"/>
    <x v="2"/>
    <x v="55"/>
    <n v="110"/>
    <x v="1"/>
    <n v="0"/>
    <n v="1"/>
    <n v="0"/>
    <n v="8"/>
    <n v="0.53333333333333333"/>
    <x v="1"/>
    <x v="8"/>
    <x v="0"/>
    <n v="0"/>
    <x v="2"/>
  </r>
  <r>
    <n v="133"/>
    <x v="1"/>
    <x v="4"/>
    <x v="0"/>
    <x v="3"/>
    <x v="11"/>
    <x v="14"/>
    <n v="95"/>
    <x v="0"/>
    <n v="1"/>
    <n v="0"/>
    <n v="0"/>
    <n v="4"/>
    <n v="0.8"/>
    <x v="0"/>
    <x v="7"/>
    <x v="0"/>
    <n v="1"/>
    <x v="3"/>
  </r>
  <r>
    <n v="134"/>
    <x v="1"/>
    <x v="4"/>
    <x v="0"/>
    <x v="17"/>
    <x v="3"/>
    <x v="47"/>
    <n v="121"/>
    <x v="1"/>
    <n v="0"/>
    <n v="1"/>
    <n v="0"/>
    <n v="7"/>
    <n v="0.6"/>
    <x v="1"/>
    <x v="5"/>
    <x v="1"/>
    <n v="0"/>
    <x v="2"/>
  </r>
  <r>
    <n v="134"/>
    <x v="1"/>
    <x v="4"/>
    <x v="0"/>
    <x v="2"/>
    <x v="16"/>
    <x v="22"/>
    <n v="97"/>
    <x v="0"/>
    <n v="1"/>
    <n v="0"/>
    <n v="0"/>
    <n v="3"/>
    <n v="0.8666666666666667"/>
    <x v="0"/>
    <x v="4"/>
    <x v="0"/>
    <n v="1"/>
    <x v="7"/>
  </r>
  <r>
    <n v="135"/>
    <x v="1"/>
    <x v="4"/>
    <x v="0"/>
    <x v="1"/>
    <x v="18"/>
    <x v="86"/>
    <n v="48"/>
    <x v="0"/>
    <n v="1"/>
    <n v="0"/>
    <n v="0"/>
    <n v="12"/>
    <n v="0.26666666666666672"/>
    <x v="1"/>
    <x v="15"/>
    <x v="1"/>
    <n v="1"/>
    <x v="5"/>
  </r>
  <r>
    <n v="135"/>
    <x v="1"/>
    <x v="4"/>
    <x v="0"/>
    <x v="18"/>
    <x v="0"/>
    <x v="24"/>
    <n v="64"/>
    <x v="1"/>
    <n v="0"/>
    <n v="1"/>
    <n v="0"/>
    <n v="16"/>
    <n v="0"/>
    <x v="1"/>
    <x v="3"/>
    <x v="1"/>
    <n v="0"/>
    <x v="8"/>
  </r>
  <r>
    <n v="136"/>
    <x v="1"/>
    <x v="5"/>
    <x v="0"/>
    <x v="4"/>
    <x v="1"/>
    <x v="35"/>
    <n v="63"/>
    <x v="0"/>
    <n v="1"/>
    <n v="0"/>
    <n v="0"/>
    <n v="11"/>
    <n v="0.33333333333333337"/>
    <x v="1"/>
    <x v="1"/>
    <x v="0"/>
    <n v="1"/>
    <x v="4"/>
  </r>
  <r>
    <n v="136"/>
    <x v="1"/>
    <x v="5"/>
    <x v="0"/>
    <x v="0"/>
    <x v="5"/>
    <x v="53"/>
    <n v="80"/>
    <x v="1"/>
    <n v="0"/>
    <n v="1"/>
    <n v="0"/>
    <n v="16"/>
    <n v="0"/>
    <x v="1"/>
    <x v="12"/>
    <x v="1"/>
    <n v="0"/>
    <x v="5"/>
  </r>
  <r>
    <n v="137"/>
    <x v="1"/>
    <x v="5"/>
    <x v="0"/>
    <x v="3"/>
    <x v="7"/>
    <x v="20"/>
    <n v="76"/>
    <x v="0"/>
    <n v="1"/>
    <n v="0"/>
    <n v="0"/>
    <n v="2"/>
    <n v="0.93333333333333335"/>
    <x v="1"/>
    <x v="7"/>
    <x v="0"/>
    <n v="1"/>
    <x v="2"/>
  </r>
  <r>
    <n v="137"/>
    <x v="1"/>
    <x v="5"/>
    <x v="0"/>
    <x v="6"/>
    <x v="2"/>
    <x v="9"/>
    <n v="99"/>
    <x v="1"/>
    <n v="0"/>
    <n v="1"/>
    <n v="0"/>
    <n v="12"/>
    <n v="0.26666666666666672"/>
    <x v="1"/>
    <x v="2"/>
    <x v="0"/>
    <n v="0"/>
    <x v="1"/>
  </r>
  <r>
    <n v="138"/>
    <x v="1"/>
    <x v="5"/>
    <x v="0"/>
    <x v="14"/>
    <x v="17"/>
    <x v="29"/>
    <n v="64"/>
    <x v="0"/>
    <n v="1"/>
    <n v="0"/>
    <n v="0"/>
    <n v="3"/>
    <n v="0.8666666666666667"/>
    <x v="1"/>
    <x v="11"/>
    <x v="0"/>
    <n v="1"/>
    <x v="2"/>
  </r>
  <r>
    <n v="138"/>
    <x v="1"/>
    <x v="5"/>
    <x v="0"/>
    <x v="16"/>
    <x v="15"/>
    <x v="86"/>
    <n v="96"/>
    <x v="1"/>
    <n v="0"/>
    <n v="1"/>
    <n v="0"/>
    <n v="15"/>
    <n v="6.6666666666666652E-2"/>
    <x v="1"/>
    <x v="14"/>
    <x v="1"/>
    <n v="0"/>
    <x v="5"/>
  </r>
  <r>
    <n v="139"/>
    <x v="1"/>
    <x v="5"/>
    <x v="0"/>
    <x v="12"/>
    <x v="3"/>
    <x v="66"/>
    <n v="92"/>
    <x v="1"/>
    <n v="0"/>
    <n v="1"/>
    <n v="0"/>
    <n v="14"/>
    <n v="0.1333333333333333"/>
    <x v="1"/>
    <x v="13"/>
    <x v="1"/>
    <n v="0"/>
    <x v="1"/>
  </r>
  <r>
    <n v="139"/>
    <x v="1"/>
    <x v="5"/>
    <x v="0"/>
    <x v="2"/>
    <x v="12"/>
    <x v="28"/>
    <n v="73"/>
    <x v="0"/>
    <n v="1"/>
    <n v="0"/>
    <n v="0"/>
    <n v="4"/>
    <n v="0.8"/>
    <x v="1"/>
    <x v="4"/>
    <x v="0"/>
    <n v="1"/>
    <x v="2"/>
  </r>
  <r>
    <n v="140"/>
    <x v="1"/>
    <x v="5"/>
    <x v="0"/>
    <x v="18"/>
    <x v="13"/>
    <x v="42"/>
    <n v="90"/>
    <x v="1"/>
    <n v="0"/>
    <n v="1"/>
    <n v="0"/>
    <n v="9"/>
    <n v="0.46666666666666667"/>
    <x v="1"/>
    <x v="3"/>
    <x v="1"/>
    <n v="0"/>
    <x v="4"/>
  </r>
  <r>
    <n v="140"/>
    <x v="1"/>
    <x v="5"/>
    <x v="0"/>
    <x v="13"/>
    <x v="18"/>
    <x v="18"/>
    <n v="81"/>
    <x v="0"/>
    <n v="1"/>
    <n v="0"/>
    <n v="0"/>
    <n v="5"/>
    <n v="0.73333333333333339"/>
    <x v="1"/>
    <x v="9"/>
    <x v="1"/>
    <n v="1"/>
    <x v="2"/>
  </r>
  <r>
    <n v="141"/>
    <x v="1"/>
    <x v="5"/>
    <x v="0"/>
    <x v="15"/>
    <x v="16"/>
    <x v="51"/>
    <n v="75"/>
    <x v="0"/>
    <n v="1"/>
    <n v="0"/>
    <n v="0"/>
    <n v="7"/>
    <n v="0.6"/>
    <x v="1"/>
    <x v="0"/>
    <x v="0"/>
    <n v="1"/>
    <x v="4"/>
  </r>
  <r>
    <n v="141"/>
    <x v="1"/>
    <x v="5"/>
    <x v="0"/>
    <x v="17"/>
    <x v="14"/>
    <x v="26"/>
    <n v="84"/>
    <x v="1"/>
    <n v="0"/>
    <n v="1"/>
    <n v="0"/>
    <n v="13"/>
    <n v="0.19999999999999996"/>
    <x v="1"/>
    <x v="5"/>
    <x v="1"/>
    <n v="0"/>
    <x v="1"/>
  </r>
  <r>
    <n v="142"/>
    <x v="1"/>
    <x v="5"/>
    <x v="0"/>
    <x v="8"/>
    <x v="0"/>
    <x v="51"/>
    <n v="81"/>
    <x v="0"/>
    <n v="1"/>
    <n v="0"/>
    <n v="0"/>
    <n v="7"/>
    <n v="0.6"/>
    <x v="1"/>
    <x v="6"/>
    <x v="1"/>
    <n v="1"/>
    <x v="4"/>
  </r>
  <r>
    <n v="142"/>
    <x v="1"/>
    <x v="5"/>
    <x v="0"/>
    <x v="1"/>
    <x v="9"/>
    <x v="42"/>
    <n v="84"/>
    <x v="1"/>
    <n v="0"/>
    <n v="1"/>
    <n v="0"/>
    <n v="9"/>
    <n v="0.46666666666666667"/>
    <x v="1"/>
    <x v="15"/>
    <x v="1"/>
    <n v="0"/>
    <x v="4"/>
  </r>
  <r>
    <n v="143"/>
    <x v="1"/>
    <x v="5"/>
    <x v="0"/>
    <x v="10"/>
    <x v="10"/>
    <x v="10"/>
    <n v="90"/>
    <x v="0"/>
    <n v="1"/>
    <n v="0"/>
    <n v="0"/>
    <n v="1"/>
    <n v="1"/>
    <x v="0"/>
    <x v="8"/>
    <x v="0"/>
    <n v="1"/>
    <x v="0"/>
  </r>
  <r>
    <n v="143"/>
    <x v="1"/>
    <x v="5"/>
    <x v="0"/>
    <x v="11"/>
    <x v="11"/>
    <x v="18"/>
    <n v="100"/>
    <x v="1"/>
    <n v="0"/>
    <n v="1"/>
    <n v="0"/>
    <n v="5"/>
    <n v="0.73333333333333339"/>
    <x v="1"/>
    <x v="10"/>
    <x v="0"/>
    <n v="0"/>
    <x v="2"/>
  </r>
  <r>
    <n v="144"/>
    <x v="1"/>
    <x v="6"/>
    <x v="0"/>
    <x v="6"/>
    <x v="1"/>
    <x v="35"/>
    <n v="56"/>
    <x v="0"/>
    <n v="1"/>
    <n v="0"/>
    <n v="0"/>
    <n v="10"/>
    <n v="0.4"/>
    <x v="1"/>
    <x v="2"/>
    <x v="0"/>
    <n v="1"/>
    <x v="4"/>
  </r>
  <r>
    <n v="144"/>
    <x v="1"/>
    <x v="6"/>
    <x v="0"/>
    <x v="0"/>
    <x v="7"/>
    <x v="40"/>
    <n v="80"/>
    <x v="1"/>
    <n v="0"/>
    <n v="1"/>
    <n v="0"/>
    <n v="14"/>
    <n v="0.1333333333333333"/>
    <x v="1"/>
    <x v="12"/>
    <x v="1"/>
    <n v="0"/>
    <x v="6"/>
  </r>
  <r>
    <n v="145"/>
    <x v="1"/>
    <x v="6"/>
    <x v="0"/>
    <x v="17"/>
    <x v="0"/>
    <x v="6"/>
    <n v="100"/>
    <x v="1"/>
    <n v="0"/>
    <n v="1"/>
    <n v="0"/>
    <n v="9"/>
    <n v="0.46666666666666667"/>
    <x v="1"/>
    <x v="5"/>
    <x v="1"/>
    <n v="0"/>
    <x v="4"/>
  </r>
  <r>
    <n v="145"/>
    <x v="1"/>
    <x v="6"/>
    <x v="0"/>
    <x v="1"/>
    <x v="16"/>
    <x v="10"/>
    <n v="82"/>
    <x v="0"/>
    <n v="1"/>
    <n v="0"/>
    <n v="0"/>
    <n v="4"/>
    <n v="0.8"/>
    <x v="0"/>
    <x v="15"/>
    <x v="1"/>
    <n v="1"/>
    <x v="0"/>
  </r>
  <r>
    <n v="146"/>
    <x v="1"/>
    <x v="6"/>
    <x v="0"/>
    <x v="16"/>
    <x v="11"/>
    <x v="58"/>
    <n v="86"/>
    <x v="1"/>
    <n v="0"/>
    <n v="1"/>
    <n v="0"/>
    <n v="16"/>
    <n v="0"/>
    <x v="1"/>
    <x v="14"/>
    <x v="1"/>
    <n v="0"/>
    <x v="8"/>
  </r>
  <r>
    <n v="146"/>
    <x v="1"/>
    <x v="6"/>
    <x v="0"/>
    <x v="10"/>
    <x v="17"/>
    <x v="50"/>
    <n v="46"/>
    <x v="0"/>
    <n v="1"/>
    <n v="0"/>
    <n v="0"/>
    <n v="7"/>
    <n v="0.6"/>
    <x v="1"/>
    <x v="8"/>
    <x v="0"/>
    <n v="1"/>
    <x v="4"/>
  </r>
  <r>
    <n v="147"/>
    <x v="1"/>
    <x v="6"/>
    <x v="0"/>
    <x v="2"/>
    <x v="18"/>
    <x v="67"/>
    <n v="94"/>
    <x v="1"/>
    <n v="0"/>
    <n v="1"/>
    <n v="0"/>
    <n v="15"/>
    <n v="6.6666666666666652E-2"/>
    <x v="1"/>
    <x v="4"/>
    <x v="0"/>
    <n v="0"/>
    <x v="6"/>
  </r>
  <r>
    <n v="147"/>
    <x v="1"/>
    <x v="6"/>
    <x v="0"/>
    <x v="18"/>
    <x v="3"/>
    <x v="4"/>
    <n v="53"/>
    <x v="0"/>
    <n v="1"/>
    <n v="0"/>
    <n v="0"/>
    <n v="5"/>
    <n v="0.73333333333333339"/>
    <x v="1"/>
    <x v="3"/>
    <x v="1"/>
    <n v="1"/>
    <x v="2"/>
  </r>
  <r>
    <n v="148"/>
    <x v="1"/>
    <x v="6"/>
    <x v="0"/>
    <x v="4"/>
    <x v="2"/>
    <x v="27"/>
    <n v="105"/>
    <x v="1"/>
    <n v="0"/>
    <n v="1"/>
    <n v="0"/>
    <n v="12"/>
    <n v="0.26666666666666672"/>
    <x v="1"/>
    <x v="1"/>
    <x v="0"/>
    <n v="0"/>
    <x v="5"/>
  </r>
  <r>
    <n v="148"/>
    <x v="1"/>
    <x v="6"/>
    <x v="0"/>
    <x v="3"/>
    <x v="5"/>
    <x v="38"/>
    <n v="66"/>
    <x v="0"/>
    <n v="1"/>
    <n v="0"/>
    <n v="0"/>
    <n v="1"/>
    <n v="1"/>
    <x v="0"/>
    <x v="7"/>
    <x v="0"/>
    <n v="1"/>
    <x v="0"/>
  </r>
  <r>
    <n v="149"/>
    <x v="1"/>
    <x v="6"/>
    <x v="0"/>
    <x v="12"/>
    <x v="13"/>
    <x v="62"/>
    <n v="92"/>
    <x v="1"/>
    <n v="0"/>
    <n v="1"/>
    <n v="0"/>
    <n v="11"/>
    <n v="0.33333333333333337"/>
    <x v="1"/>
    <x v="13"/>
    <x v="1"/>
    <n v="0"/>
    <x v="5"/>
  </r>
  <r>
    <n v="149"/>
    <x v="1"/>
    <x v="6"/>
    <x v="0"/>
    <x v="13"/>
    <x v="12"/>
    <x v="28"/>
    <n v="68"/>
    <x v="0"/>
    <n v="1"/>
    <n v="0"/>
    <n v="0"/>
    <n v="6"/>
    <n v="0.66666666666666674"/>
    <x v="1"/>
    <x v="9"/>
    <x v="1"/>
    <n v="1"/>
    <x v="2"/>
  </r>
  <r>
    <n v="150"/>
    <x v="1"/>
    <x v="6"/>
    <x v="0"/>
    <x v="8"/>
    <x v="14"/>
    <x v="44"/>
    <n v="102"/>
    <x v="1"/>
    <n v="0"/>
    <n v="1"/>
    <n v="0"/>
    <n v="13"/>
    <n v="0.19999999999999996"/>
    <x v="1"/>
    <x v="6"/>
    <x v="1"/>
    <n v="0"/>
    <x v="5"/>
  </r>
  <r>
    <n v="150"/>
    <x v="1"/>
    <x v="6"/>
    <x v="0"/>
    <x v="15"/>
    <x v="9"/>
    <x v="3"/>
    <n v="65"/>
    <x v="0"/>
    <n v="1"/>
    <n v="0"/>
    <n v="0"/>
    <n v="3"/>
    <n v="0.8666666666666667"/>
    <x v="0"/>
    <x v="0"/>
    <x v="0"/>
    <n v="1"/>
    <x v="0"/>
  </r>
  <r>
    <n v="151"/>
    <x v="1"/>
    <x v="6"/>
    <x v="0"/>
    <x v="14"/>
    <x v="10"/>
    <x v="7"/>
    <n v="86"/>
    <x v="0"/>
    <n v="1"/>
    <n v="0"/>
    <n v="0"/>
    <n v="2"/>
    <n v="0.93333333333333335"/>
    <x v="0"/>
    <x v="11"/>
    <x v="0"/>
    <n v="1"/>
    <x v="0"/>
  </r>
  <r>
    <n v="151"/>
    <x v="1"/>
    <x v="6"/>
    <x v="0"/>
    <x v="11"/>
    <x v="15"/>
    <x v="50"/>
    <n v="104"/>
    <x v="1"/>
    <n v="0"/>
    <n v="1"/>
    <n v="0"/>
    <n v="7"/>
    <n v="0.6"/>
    <x v="1"/>
    <x v="10"/>
    <x v="0"/>
    <n v="0"/>
    <x v="4"/>
  </r>
  <r>
    <n v="152"/>
    <x v="1"/>
    <x v="7"/>
    <x v="0"/>
    <x v="15"/>
    <x v="1"/>
    <x v="87"/>
    <n v="66"/>
    <x v="0"/>
    <n v="1"/>
    <n v="0"/>
    <n v="0"/>
    <n v="2"/>
    <n v="0.93333333333333335"/>
    <x v="0"/>
    <x v="0"/>
    <x v="0"/>
    <n v="1"/>
    <x v="0"/>
  </r>
  <r>
    <n v="152"/>
    <x v="1"/>
    <x v="7"/>
    <x v="0"/>
    <x v="0"/>
    <x v="14"/>
    <x v="27"/>
    <n v="108"/>
    <x v="1"/>
    <n v="0"/>
    <n v="1"/>
    <n v="0"/>
    <n v="13"/>
    <n v="0.19999999999999996"/>
    <x v="1"/>
    <x v="12"/>
    <x v="1"/>
    <n v="0"/>
    <x v="5"/>
  </r>
  <r>
    <n v="153"/>
    <x v="1"/>
    <x v="7"/>
    <x v="0"/>
    <x v="8"/>
    <x v="7"/>
    <x v="6"/>
    <n v="76"/>
    <x v="0"/>
    <n v="1"/>
    <n v="0"/>
    <n v="0"/>
    <n v="9"/>
    <n v="0.46666666666666667"/>
    <x v="1"/>
    <x v="6"/>
    <x v="1"/>
    <n v="1"/>
    <x v="4"/>
  </r>
  <r>
    <n v="153"/>
    <x v="1"/>
    <x v="7"/>
    <x v="0"/>
    <x v="6"/>
    <x v="9"/>
    <x v="9"/>
    <n v="82"/>
    <x v="1"/>
    <n v="0"/>
    <n v="1"/>
    <n v="0"/>
    <n v="12"/>
    <n v="0.26666666666666672"/>
    <x v="1"/>
    <x v="2"/>
    <x v="0"/>
    <n v="0"/>
    <x v="1"/>
  </r>
  <r>
    <n v="154"/>
    <x v="1"/>
    <x v="7"/>
    <x v="0"/>
    <x v="1"/>
    <x v="2"/>
    <x v="57"/>
    <n v="83"/>
    <x v="1"/>
    <n v="0"/>
    <n v="1"/>
    <n v="0"/>
    <n v="14"/>
    <n v="0.1333333333333333"/>
    <x v="1"/>
    <x v="15"/>
    <x v="1"/>
    <n v="0"/>
    <x v="6"/>
  </r>
  <r>
    <n v="154"/>
    <x v="1"/>
    <x v="7"/>
    <x v="0"/>
    <x v="3"/>
    <x v="0"/>
    <x v="25"/>
    <n v="58"/>
    <x v="0"/>
    <n v="1"/>
    <n v="0"/>
    <n v="0"/>
    <n v="8"/>
    <n v="0.53333333333333333"/>
    <x v="1"/>
    <x v="7"/>
    <x v="0"/>
    <n v="1"/>
    <x v="4"/>
  </r>
  <r>
    <n v="155"/>
    <x v="1"/>
    <x v="7"/>
    <x v="0"/>
    <x v="4"/>
    <x v="16"/>
    <x v="13"/>
    <n v="55"/>
    <x v="0"/>
    <n v="1"/>
    <n v="0"/>
    <n v="0"/>
    <n v="7"/>
    <n v="0.6"/>
    <x v="1"/>
    <x v="1"/>
    <x v="0"/>
    <n v="1"/>
    <x v="4"/>
  </r>
  <r>
    <n v="155"/>
    <x v="1"/>
    <x v="7"/>
    <x v="0"/>
    <x v="17"/>
    <x v="5"/>
    <x v="37"/>
    <n v="89"/>
    <x v="1"/>
    <n v="0"/>
    <n v="1"/>
    <n v="0"/>
    <n v="16"/>
    <n v="0"/>
    <x v="1"/>
    <x v="5"/>
    <x v="1"/>
    <n v="0"/>
    <x v="6"/>
  </r>
  <r>
    <n v="156"/>
    <x v="1"/>
    <x v="7"/>
    <x v="0"/>
    <x v="14"/>
    <x v="12"/>
    <x v="88"/>
    <n v="96"/>
    <x v="0"/>
    <n v="1"/>
    <n v="0"/>
    <n v="0"/>
    <n v="1"/>
    <n v="1"/>
    <x v="0"/>
    <x v="11"/>
    <x v="0"/>
    <n v="1"/>
    <x v="7"/>
  </r>
  <r>
    <n v="156"/>
    <x v="1"/>
    <x v="7"/>
    <x v="0"/>
    <x v="12"/>
    <x v="15"/>
    <x v="29"/>
    <n v="124"/>
    <x v="1"/>
    <n v="0"/>
    <n v="1"/>
    <n v="0"/>
    <n v="4"/>
    <n v="0.8"/>
    <x v="1"/>
    <x v="13"/>
    <x v="1"/>
    <n v="0"/>
    <x v="2"/>
  </r>
  <r>
    <n v="157"/>
    <x v="1"/>
    <x v="7"/>
    <x v="0"/>
    <x v="2"/>
    <x v="17"/>
    <x v="57"/>
    <n v="92"/>
    <x v="1"/>
    <n v="0"/>
    <n v="1"/>
    <n v="0"/>
    <n v="14"/>
    <n v="0.1333333333333333"/>
    <x v="1"/>
    <x v="4"/>
    <x v="0"/>
    <n v="0"/>
    <x v="6"/>
  </r>
  <r>
    <n v="157"/>
    <x v="1"/>
    <x v="7"/>
    <x v="0"/>
    <x v="16"/>
    <x v="3"/>
    <x v="28"/>
    <n v="58"/>
    <x v="0"/>
    <n v="1"/>
    <n v="0"/>
    <n v="0"/>
    <n v="5"/>
    <n v="0.73333333333333339"/>
    <x v="1"/>
    <x v="14"/>
    <x v="1"/>
    <n v="1"/>
    <x v="2"/>
  </r>
  <r>
    <n v="158"/>
    <x v="1"/>
    <x v="7"/>
    <x v="0"/>
    <x v="18"/>
    <x v="11"/>
    <x v="74"/>
    <n v="90"/>
    <x v="1"/>
    <n v="0"/>
    <n v="1"/>
    <n v="0"/>
    <n v="11"/>
    <n v="0.33333333333333337"/>
    <x v="1"/>
    <x v="3"/>
    <x v="1"/>
    <n v="0"/>
    <x v="1"/>
  </r>
  <r>
    <n v="158"/>
    <x v="1"/>
    <x v="7"/>
    <x v="0"/>
    <x v="10"/>
    <x v="18"/>
    <x v="18"/>
    <n v="78"/>
    <x v="0"/>
    <n v="1"/>
    <n v="0"/>
    <n v="0"/>
    <n v="6"/>
    <n v="0.66666666666666674"/>
    <x v="1"/>
    <x v="8"/>
    <x v="0"/>
    <n v="1"/>
    <x v="2"/>
  </r>
  <r>
    <n v="159"/>
    <x v="1"/>
    <x v="7"/>
    <x v="0"/>
    <x v="13"/>
    <x v="10"/>
    <x v="38"/>
    <n v="81"/>
    <x v="0"/>
    <n v="1"/>
    <n v="0"/>
    <n v="0"/>
    <n v="3"/>
    <n v="0.8666666666666667"/>
    <x v="0"/>
    <x v="9"/>
    <x v="1"/>
    <n v="1"/>
    <x v="0"/>
  </r>
  <r>
    <n v="159"/>
    <x v="1"/>
    <x v="7"/>
    <x v="0"/>
    <x v="11"/>
    <x v="13"/>
    <x v="42"/>
    <n v="105"/>
    <x v="1"/>
    <n v="0"/>
    <n v="1"/>
    <n v="0"/>
    <n v="10"/>
    <n v="0.4"/>
    <x v="1"/>
    <x v="10"/>
    <x v="0"/>
    <n v="0"/>
    <x v="4"/>
  </r>
  <r>
    <n v="160"/>
    <x v="1"/>
    <x v="8"/>
    <x v="0"/>
    <x v="1"/>
    <x v="1"/>
    <x v="4"/>
    <n v="103"/>
    <x v="1"/>
    <n v="0"/>
    <n v="1"/>
    <n v="0"/>
    <n v="7"/>
    <n v="0.6"/>
    <x v="1"/>
    <x v="15"/>
    <x v="1"/>
    <n v="0"/>
    <x v="2"/>
  </r>
  <r>
    <n v="160"/>
    <x v="1"/>
    <x v="8"/>
    <x v="0"/>
    <x v="0"/>
    <x v="0"/>
    <x v="41"/>
    <n v="94"/>
    <x v="0"/>
    <n v="1"/>
    <n v="0"/>
    <n v="0"/>
    <n v="4"/>
    <n v="0.8"/>
    <x v="0"/>
    <x v="12"/>
    <x v="1"/>
    <n v="1"/>
    <x v="0"/>
  </r>
  <r>
    <n v="161"/>
    <x v="1"/>
    <x v="8"/>
    <x v="0"/>
    <x v="6"/>
    <x v="16"/>
    <x v="61"/>
    <n v="81"/>
    <x v="0"/>
    <n v="1"/>
    <n v="0"/>
    <n v="0"/>
    <n v="2"/>
    <n v="0.93333333333333335"/>
    <x v="0"/>
    <x v="2"/>
    <x v="0"/>
    <n v="1"/>
    <x v="7"/>
  </r>
  <r>
    <n v="161"/>
    <x v="1"/>
    <x v="8"/>
    <x v="0"/>
    <x v="17"/>
    <x v="7"/>
    <x v="42"/>
    <n v="120"/>
    <x v="1"/>
    <n v="0"/>
    <n v="1"/>
    <n v="0"/>
    <n v="12"/>
    <n v="0.26666666666666672"/>
    <x v="1"/>
    <x v="5"/>
    <x v="1"/>
    <n v="0"/>
    <x v="4"/>
  </r>
  <r>
    <n v="162"/>
    <x v="1"/>
    <x v="8"/>
    <x v="0"/>
    <x v="15"/>
    <x v="2"/>
    <x v="25"/>
    <n v="133"/>
    <x v="1"/>
    <n v="0"/>
    <n v="1"/>
    <n v="0"/>
    <n v="11"/>
    <n v="0.33333333333333337"/>
    <x v="1"/>
    <x v="0"/>
    <x v="0"/>
    <n v="0"/>
    <x v="4"/>
  </r>
  <r>
    <n v="162"/>
    <x v="1"/>
    <x v="8"/>
    <x v="0"/>
    <x v="3"/>
    <x v="14"/>
    <x v="85"/>
    <n v="83"/>
    <x v="0"/>
    <n v="1"/>
    <n v="0"/>
    <n v="0"/>
    <n v="1"/>
    <n v="1"/>
    <x v="0"/>
    <x v="7"/>
    <x v="0"/>
    <n v="1"/>
    <x v="9"/>
  </r>
  <r>
    <n v="163"/>
    <x v="1"/>
    <x v="8"/>
    <x v="0"/>
    <x v="8"/>
    <x v="5"/>
    <x v="89"/>
    <n v="102"/>
    <x v="1"/>
    <n v="0"/>
    <n v="1"/>
    <n v="0"/>
    <n v="16"/>
    <n v="0"/>
    <x v="1"/>
    <x v="6"/>
    <x v="1"/>
    <n v="0"/>
    <x v="8"/>
  </r>
  <r>
    <n v="163"/>
    <x v="1"/>
    <x v="8"/>
    <x v="0"/>
    <x v="4"/>
    <x v="9"/>
    <x v="3"/>
    <n v="43"/>
    <x v="0"/>
    <n v="1"/>
    <n v="0"/>
    <n v="0"/>
    <n v="5"/>
    <n v="0.73333333333333339"/>
    <x v="0"/>
    <x v="1"/>
    <x v="0"/>
    <n v="1"/>
    <x v="0"/>
  </r>
  <r>
    <n v="164"/>
    <x v="1"/>
    <x v="8"/>
    <x v="0"/>
    <x v="10"/>
    <x v="12"/>
    <x v="18"/>
    <n v="53"/>
    <x v="0"/>
    <n v="1"/>
    <n v="0"/>
    <n v="0"/>
    <n v="9"/>
    <n v="0.46666666666666667"/>
    <x v="1"/>
    <x v="8"/>
    <x v="0"/>
    <n v="1"/>
    <x v="2"/>
  </r>
  <r>
    <n v="164"/>
    <x v="1"/>
    <x v="8"/>
    <x v="0"/>
    <x v="12"/>
    <x v="11"/>
    <x v="67"/>
    <n v="90"/>
    <x v="1"/>
    <n v="0"/>
    <n v="1"/>
    <n v="0"/>
    <n v="15"/>
    <n v="6.6666666666666652E-2"/>
    <x v="1"/>
    <x v="13"/>
    <x v="1"/>
    <n v="0"/>
    <x v="6"/>
  </r>
  <r>
    <n v="165"/>
    <x v="1"/>
    <x v="8"/>
    <x v="0"/>
    <x v="11"/>
    <x v="3"/>
    <x v="9"/>
    <n v="94"/>
    <x v="1"/>
    <n v="0"/>
    <n v="1"/>
    <n v="0"/>
    <n v="13"/>
    <n v="0.19999999999999996"/>
    <x v="1"/>
    <x v="10"/>
    <x v="0"/>
    <n v="0"/>
    <x v="1"/>
  </r>
  <r>
    <n v="165"/>
    <x v="1"/>
    <x v="8"/>
    <x v="0"/>
    <x v="2"/>
    <x v="10"/>
    <x v="4"/>
    <n v="76"/>
    <x v="0"/>
    <n v="1"/>
    <n v="0"/>
    <n v="0"/>
    <n v="7"/>
    <n v="0.6"/>
    <x v="1"/>
    <x v="4"/>
    <x v="0"/>
    <n v="1"/>
    <x v="2"/>
  </r>
  <r>
    <n v="166"/>
    <x v="1"/>
    <x v="8"/>
    <x v="0"/>
    <x v="16"/>
    <x v="13"/>
    <x v="51"/>
    <n v="110"/>
    <x v="1"/>
    <n v="0"/>
    <n v="1"/>
    <n v="0"/>
    <n v="10"/>
    <n v="0.4"/>
    <x v="1"/>
    <x v="14"/>
    <x v="1"/>
    <n v="0"/>
    <x v="4"/>
  </r>
  <r>
    <n v="166"/>
    <x v="1"/>
    <x v="8"/>
    <x v="0"/>
    <x v="13"/>
    <x v="17"/>
    <x v="14"/>
    <n v="84"/>
    <x v="0"/>
    <n v="1"/>
    <n v="0"/>
    <n v="0"/>
    <n v="3"/>
    <n v="0.8666666666666667"/>
    <x v="0"/>
    <x v="9"/>
    <x v="1"/>
    <n v="1"/>
    <x v="3"/>
  </r>
  <r>
    <n v="167"/>
    <x v="1"/>
    <x v="8"/>
    <x v="0"/>
    <x v="14"/>
    <x v="18"/>
    <x v="27"/>
    <n v="100"/>
    <x v="1"/>
    <n v="0"/>
    <n v="1"/>
    <n v="0"/>
    <n v="14"/>
    <n v="0.1333333333333333"/>
    <x v="1"/>
    <x v="11"/>
    <x v="0"/>
    <n v="0"/>
    <x v="5"/>
  </r>
  <r>
    <n v="167"/>
    <x v="1"/>
    <x v="8"/>
    <x v="0"/>
    <x v="18"/>
    <x v="15"/>
    <x v="10"/>
    <n v="66"/>
    <x v="0"/>
    <n v="1"/>
    <n v="0"/>
    <n v="0"/>
    <n v="6"/>
    <n v="0.66666666666666674"/>
    <x v="0"/>
    <x v="3"/>
    <x v="1"/>
    <n v="1"/>
    <x v="0"/>
  </r>
  <r>
    <n v="168"/>
    <x v="1"/>
    <x v="9"/>
    <x v="0"/>
    <x v="0"/>
    <x v="9"/>
    <x v="90"/>
    <n v="43"/>
    <x v="0"/>
    <n v="1"/>
    <n v="0"/>
    <n v="0"/>
    <n v="11"/>
    <n v="0.33333333333333337"/>
    <x v="1"/>
    <x v="12"/>
    <x v="1"/>
    <n v="1"/>
    <x v="5"/>
  </r>
  <r>
    <n v="168"/>
    <x v="1"/>
    <x v="9"/>
    <x v="0"/>
    <x v="8"/>
    <x v="1"/>
    <x v="89"/>
    <n v="62"/>
    <x v="1"/>
    <n v="0"/>
    <n v="1"/>
    <n v="0"/>
    <n v="16"/>
    <n v="0"/>
    <x v="1"/>
    <x v="6"/>
    <x v="1"/>
    <n v="0"/>
    <x v="8"/>
  </r>
  <r>
    <n v="169"/>
    <x v="1"/>
    <x v="9"/>
    <x v="0"/>
    <x v="12"/>
    <x v="7"/>
    <x v="40"/>
    <n v="85"/>
    <x v="1"/>
    <n v="0"/>
    <n v="1"/>
    <n v="0"/>
    <n v="15"/>
    <n v="6.6666666666666652E-2"/>
    <x v="1"/>
    <x v="13"/>
    <x v="1"/>
    <n v="0"/>
    <x v="6"/>
  </r>
  <r>
    <n v="169"/>
    <x v="1"/>
    <x v="9"/>
    <x v="0"/>
    <x v="6"/>
    <x v="12"/>
    <x v="8"/>
    <n v="56"/>
    <x v="0"/>
    <n v="1"/>
    <n v="0"/>
    <n v="0"/>
    <n v="7"/>
    <n v="0.6"/>
    <x v="1"/>
    <x v="2"/>
    <x v="0"/>
    <n v="1"/>
    <x v="4"/>
  </r>
  <r>
    <n v="170"/>
    <x v="1"/>
    <x v="9"/>
    <x v="0"/>
    <x v="10"/>
    <x v="3"/>
    <x v="2"/>
    <n v="97"/>
    <x v="1"/>
    <n v="0"/>
    <n v="1"/>
    <n v="0"/>
    <n v="10"/>
    <n v="0.4"/>
    <x v="1"/>
    <x v="8"/>
    <x v="0"/>
    <n v="0"/>
    <x v="1"/>
  </r>
  <r>
    <n v="170"/>
    <x v="1"/>
    <x v="9"/>
    <x v="0"/>
    <x v="2"/>
    <x v="11"/>
    <x v="47"/>
    <n v="70"/>
    <x v="0"/>
    <n v="1"/>
    <n v="0"/>
    <n v="0"/>
    <n v="4"/>
    <n v="0.8"/>
    <x v="1"/>
    <x v="4"/>
    <x v="0"/>
    <n v="1"/>
    <x v="2"/>
  </r>
  <r>
    <n v="171"/>
    <x v="1"/>
    <x v="9"/>
    <x v="0"/>
    <x v="4"/>
    <x v="18"/>
    <x v="61"/>
    <n v="60"/>
    <x v="0"/>
    <n v="1"/>
    <n v="0"/>
    <n v="0"/>
    <n v="1"/>
    <n v="1"/>
    <x v="0"/>
    <x v="1"/>
    <x v="0"/>
    <n v="1"/>
    <x v="7"/>
  </r>
  <r>
    <n v="171"/>
    <x v="1"/>
    <x v="9"/>
    <x v="0"/>
    <x v="18"/>
    <x v="5"/>
    <x v="23"/>
    <n v="120"/>
    <x v="1"/>
    <n v="0"/>
    <n v="1"/>
    <n v="0"/>
    <n v="14"/>
    <n v="0.1333333333333333"/>
    <x v="1"/>
    <x v="3"/>
    <x v="1"/>
    <n v="0"/>
    <x v="5"/>
  </r>
  <r>
    <n v="172"/>
    <x v="1"/>
    <x v="9"/>
    <x v="0"/>
    <x v="3"/>
    <x v="16"/>
    <x v="38"/>
    <n v="61"/>
    <x v="0"/>
    <n v="1"/>
    <n v="0"/>
    <n v="0"/>
    <n v="2"/>
    <n v="0.93333333333333335"/>
    <x v="0"/>
    <x v="7"/>
    <x v="0"/>
    <n v="1"/>
    <x v="0"/>
  </r>
  <r>
    <n v="172"/>
    <x v="1"/>
    <x v="9"/>
    <x v="0"/>
    <x v="17"/>
    <x v="2"/>
    <x v="15"/>
    <n v="105"/>
    <x v="1"/>
    <n v="0"/>
    <n v="1"/>
    <n v="0"/>
    <n v="12"/>
    <n v="0.26666666666666672"/>
    <x v="1"/>
    <x v="5"/>
    <x v="1"/>
    <n v="0"/>
    <x v="5"/>
  </r>
  <r>
    <n v="173"/>
    <x v="1"/>
    <x v="9"/>
    <x v="0"/>
    <x v="15"/>
    <x v="10"/>
    <x v="25"/>
    <n v="61"/>
    <x v="0"/>
    <n v="1"/>
    <n v="0"/>
    <n v="0"/>
    <n v="8"/>
    <n v="0.53333333333333333"/>
    <x v="1"/>
    <x v="0"/>
    <x v="0"/>
    <n v="1"/>
    <x v="4"/>
  </r>
  <r>
    <n v="173"/>
    <x v="1"/>
    <x v="9"/>
    <x v="0"/>
    <x v="11"/>
    <x v="14"/>
    <x v="15"/>
    <n v="83"/>
    <x v="1"/>
    <n v="0"/>
    <n v="1"/>
    <n v="0"/>
    <n v="12"/>
    <n v="0.26666666666666672"/>
    <x v="1"/>
    <x v="10"/>
    <x v="0"/>
    <n v="0"/>
    <x v="5"/>
  </r>
  <r>
    <n v="174"/>
    <x v="1"/>
    <x v="9"/>
    <x v="0"/>
    <x v="13"/>
    <x v="15"/>
    <x v="39"/>
    <n v="97"/>
    <x v="1"/>
    <n v="0"/>
    <n v="1"/>
    <n v="0"/>
    <n v="6"/>
    <n v="0.66666666666666674"/>
    <x v="1"/>
    <x v="9"/>
    <x v="1"/>
    <n v="0"/>
    <x v="4"/>
  </r>
  <r>
    <n v="174"/>
    <x v="1"/>
    <x v="9"/>
    <x v="0"/>
    <x v="14"/>
    <x v="13"/>
    <x v="47"/>
    <n v="87"/>
    <x v="0"/>
    <n v="1"/>
    <n v="0"/>
    <n v="0"/>
    <n v="4"/>
    <n v="0.8"/>
    <x v="1"/>
    <x v="11"/>
    <x v="0"/>
    <n v="1"/>
    <x v="2"/>
  </r>
  <r>
    <n v="175"/>
    <x v="1"/>
    <x v="9"/>
    <x v="0"/>
    <x v="1"/>
    <x v="17"/>
    <x v="10"/>
    <n v="75"/>
    <x v="0"/>
    <n v="1"/>
    <n v="0"/>
    <n v="0"/>
    <n v="3"/>
    <n v="0.8666666666666667"/>
    <x v="0"/>
    <x v="15"/>
    <x v="1"/>
    <n v="1"/>
    <x v="0"/>
  </r>
  <r>
    <n v="175"/>
    <x v="1"/>
    <x v="9"/>
    <x v="0"/>
    <x v="16"/>
    <x v="0"/>
    <x v="26"/>
    <n v="100"/>
    <x v="1"/>
    <n v="0"/>
    <n v="1"/>
    <n v="0"/>
    <n v="9"/>
    <n v="0.46666666666666667"/>
    <x v="1"/>
    <x v="14"/>
    <x v="1"/>
    <n v="0"/>
    <x v="1"/>
  </r>
  <r>
    <n v="176"/>
    <x v="1"/>
    <x v="10"/>
    <x v="0"/>
    <x v="12"/>
    <x v="1"/>
    <x v="62"/>
    <n v="90"/>
    <x v="1"/>
    <n v="0"/>
    <n v="1"/>
    <n v="0"/>
    <n v="14"/>
    <n v="0.1333333333333333"/>
    <x v="1"/>
    <x v="13"/>
    <x v="1"/>
    <n v="0"/>
    <x v="5"/>
  </r>
  <r>
    <n v="176"/>
    <x v="1"/>
    <x v="10"/>
    <x v="0"/>
    <x v="0"/>
    <x v="12"/>
    <x v="18"/>
    <n v="68"/>
    <x v="0"/>
    <n v="1"/>
    <n v="0"/>
    <n v="0"/>
    <n v="7"/>
    <n v="0.6"/>
    <x v="1"/>
    <x v="12"/>
    <x v="1"/>
    <n v="1"/>
    <x v="2"/>
  </r>
  <r>
    <n v="177"/>
    <x v="1"/>
    <x v="10"/>
    <x v="0"/>
    <x v="6"/>
    <x v="13"/>
    <x v="79"/>
    <n v="77"/>
    <x v="1"/>
    <n v="0"/>
    <n v="1"/>
    <n v="0"/>
    <n v="16"/>
    <n v="0"/>
    <x v="1"/>
    <x v="2"/>
    <x v="0"/>
    <n v="0"/>
    <x v="8"/>
  </r>
  <r>
    <n v="177"/>
    <x v="1"/>
    <x v="10"/>
    <x v="0"/>
    <x v="13"/>
    <x v="7"/>
    <x v="12"/>
    <n v="45"/>
    <x v="0"/>
    <n v="1"/>
    <n v="0"/>
    <n v="0"/>
    <n v="12"/>
    <n v="0.26666666666666672"/>
    <x v="1"/>
    <x v="9"/>
    <x v="1"/>
    <n v="1"/>
    <x v="1"/>
  </r>
  <r>
    <n v="178"/>
    <x v="1"/>
    <x v="10"/>
    <x v="0"/>
    <x v="15"/>
    <x v="15"/>
    <x v="34"/>
    <n v="88"/>
    <x v="2"/>
    <n v="0"/>
    <n v="0"/>
    <n v="1"/>
    <n v="8"/>
    <n v="0.53333333333333333"/>
    <x v="1"/>
    <x v="0"/>
    <x v="0"/>
    <n v="0.5"/>
    <x v="4"/>
  </r>
  <r>
    <n v="178"/>
    <x v="1"/>
    <x v="10"/>
    <x v="0"/>
    <x v="14"/>
    <x v="14"/>
    <x v="34"/>
    <n v="88"/>
    <x v="2"/>
    <n v="0"/>
    <n v="0"/>
    <n v="1"/>
    <n v="8"/>
    <n v="0.53333333333333333"/>
    <x v="1"/>
    <x v="11"/>
    <x v="0"/>
    <n v="0.5"/>
    <x v="4"/>
  </r>
  <r>
    <n v="179"/>
    <x v="1"/>
    <x v="10"/>
    <x v="0"/>
    <x v="4"/>
    <x v="3"/>
    <x v="91"/>
    <n v="108"/>
    <x v="0"/>
    <n v="1"/>
    <n v="0"/>
    <n v="0"/>
    <n v="1"/>
    <n v="1"/>
    <x v="0"/>
    <x v="1"/>
    <x v="0"/>
    <n v="1"/>
    <x v="7"/>
  </r>
  <r>
    <n v="179"/>
    <x v="1"/>
    <x v="10"/>
    <x v="0"/>
    <x v="2"/>
    <x v="5"/>
    <x v="87"/>
    <n v="125"/>
    <x v="1"/>
    <n v="0"/>
    <n v="1"/>
    <n v="0"/>
    <n v="2"/>
    <n v="0.93333333333333335"/>
    <x v="0"/>
    <x v="4"/>
    <x v="0"/>
    <n v="0"/>
    <x v="0"/>
  </r>
  <r>
    <n v="180"/>
    <x v="1"/>
    <x v="10"/>
    <x v="0"/>
    <x v="3"/>
    <x v="18"/>
    <x v="48"/>
    <n v="86"/>
    <x v="0"/>
    <n v="1"/>
    <n v="0"/>
    <n v="0"/>
    <n v="4"/>
    <n v="0.8"/>
    <x v="1"/>
    <x v="7"/>
    <x v="0"/>
    <n v="1"/>
    <x v="2"/>
  </r>
  <r>
    <n v="180"/>
    <x v="1"/>
    <x v="10"/>
    <x v="0"/>
    <x v="18"/>
    <x v="2"/>
    <x v="50"/>
    <n v="98"/>
    <x v="1"/>
    <n v="0"/>
    <n v="1"/>
    <n v="0"/>
    <n v="10"/>
    <n v="0.4"/>
    <x v="1"/>
    <x v="3"/>
    <x v="1"/>
    <n v="0"/>
    <x v="4"/>
  </r>
  <r>
    <n v="181"/>
    <x v="1"/>
    <x v="10"/>
    <x v="0"/>
    <x v="11"/>
    <x v="9"/>
    <x v="52"/>
    <n v="76"/>
    <x v="0"/>
    <n v="1"/>
    <n v="0"/>
    <n v="0"/>
    <n v="3"/>
    <n v="0.8666666666666667"/>
    <x v="0"/>
    <x v="10"/>
    <x v="0"/>
    <n v="1"/>
    <x v="0"/>
  </r>
  <r>
    <n v="181"/>
    <x v="1"/>
    <x v="10"/>
    <x v="0"/>
    <x v="8"/>
    <x v="10"/>
    <x v="9"/>
    <n v="101"/>
    <x v="1"/>
    <n v="0"/>
    <n v="1"/>
    <n v="0"/>
    <n v="13"/>
    <n v="0.19999999999999996"/>
    <x v="1"/>
    <x v="6"/>
    <x v="1"/>
    <n v="0"/>
    <x v="1"/>
  </r>
  <r>
    <n v="182"/>
    <x v="1"/>
    <x v="10"/>
    <x v="0"/>
    <x v="10"/>
    <x v="0"/>
    <x v="42"/>
    <n v="92"/>
    <x v="1"/>
    <n v="0"/>
    <n v="1"/>
    <n v="0"/>
    <n v="11"/>
    <n v="0.33333333333333337"/>
    <x v="1"/>
    <x v="8"/>
    <x v="0"/>
    <n v="0"/>
    <x v="4"/>
  </r>
  <r>
    <n v="182"/>
    <x v="1"/>
    <x v="10"/>
    <x v="0"/>
    <x v="1"/>
    <x v="11"/>
    <x v="28"/>
    <n v="81"/>
    <x v="0"/>
    <n v="1"/>
    <n v="0"/>
    <n v="0"/>
    <n v="6"/>
    <n v="0.66666666666666674"/>
    <x v="1"/>
    <x v="15"/>
    <x v="1"/>
    <n v="1"/>
    <x v="2"/>
  </r>
  <r>
    <n v="183"/>
    <x v="1"/>
    <x v="10"/>
    <x v="0"/>
    <x v="17"/>
    <x v="17"/>
    <x v="73"/>
    <n v="98"/>
    <x v="1"/>
    <n v="0"/>
    <n v="1"/>
    <n v="0"/>
    <n v="15"/>
    <n v="6.6666666666666652E-2"/>
    <x v="1"/>
    <x v="5"/>
    <x v="1"/>
    <n v="0"/>
    <x v="6"/>
  </r>
  <r>
    <n v="183"/>
    <x v="1"/>
    <x v="10"/>
    <x v="0"/>
    <x v="16"/>
    <x v="16"/>
    <x v="48"/>
    <n v="50"/>
    <x v="0"/>
    <n v="1"/>
    <n v="0"/>
    <n v="0"/>
    <n v="4"/>
    <n v="0.8"/>
    <x v="1"/>
    <x v="14"/>
    <x v="1"/>
    <n v="1"/>
    <x v="2"/>
  </r>
  <r>
    <n v="184"/>
    <x v="1"/>
    <x v="11"/>
    <x v="0"/>
    <x v="0"/>
    <x v="15"/>
    <x v="8"/>
    <n v="86"/>
    <x v="1"/>
    <n v="0"/>
    <n v="1"/>
    <n v="0"/>
    <n v="7"/>
    <n v="0.6"/>
    <x v="1"/>
    <x v="12"/>
    <x v="1"/>
    <n v="0"/>
    <x v="4"/>
  </r>
  <r>
    <n v="184"/>
    <x v="1"/>
    <x v="11"/>
    <x v="0"/>
    <x v="14"/>
    <x v="1"/>
    <x v="50"/>
    <n v="85"/>
    <x v="0"/>
    <n v="1"/>
    <n v="0"/>
    <n v="0"/>
    <n v="6"/>
    <n v="0.66666666666666674"/>
    <x v="1"/>
    <x v="11"/>
    <x v="0"/>
    <n v="1"/>
    <x v="4"/>
  </r>
  <r>
    <n v="185"/>
    <x v="1"/>
    <x v="11"/>
    <x v="0"/>
    <x v="11"/>
    <x v="7"/>
    <x v="92"/>
    <n v="56"/>
    <x v="0"/>
    <n v="1"/>
    <n v="0"/>
    <n v="0"/>
    <n v="3"/>
    <n v="0.8666666666666667"/>
    <x v="1"/>
    <x v="10"/>
    <x v="0"/>
    <n v="1"/>
    <x v="2"/>
  </r>
  <r>
    <n v="185"/>
    <x v="1"/>
    <x v="11"/>
    <x v="0"/>
    <x v="6"/>
    <x v="10"/>
    <x v="40"/>
    <n v="91"/>
    <x v="1"/>
    <n v="0"/>
    <n v="1"/>
    <n v="0"/>
    <n v="13"/>
    <n v="0.19999999999999996"/>
    <x v="1"/>
    <x v="2"/>
    <x v="0"/>
    <n v="0"/>
    <x v="6"/>
  </r>
  <r>
    <n v="186"/>
    <x v="1"/>
    <x v="11"/>
    <x v="0"/>
    <x v="3"/>
    <x v="11"/>
    <x v="34"/>
    <n v="114"/>
    <x v="1"/>
    <n v="0"/>
    <n v="1"/>
    <n v="0"/>
    <n v="5"/>
    <n v="0.73333333333333339"/>
    <x v="1"/>
    <x v="7"/>
    <x v="0"/>
    <n v="0"/>
    <x v="4"/>
  </r>
  <r>
    <n v="186"/>
    <x v="1"/>
    <x v="11"/>
    <x v="0"/>
    <x v="10"/>
    <x v="2"/>
    <x v="5"/>
    <n v="88"/>
    <x v="0"/>
    <n v="1"/>
    <n v="0"/>
    <n v="0"/>
    <n v="2"/>
    <n v="0.93333333333333335"/>
    <x v="0"/>
    <x v="8"/>
    <x v="0"/>
    <n v="1"/>
    <x v="3"/>
  </r>
  <r>
    <n v="187"/>
    <x v="1"/>
    <x v="11"/>
    <x v="0"/>
    <x v="13"/>
    <x v="9"/>
    <x v="40"/>
    <n v="84"/>
    <x v="1"/>
    <n v="0"/>
    <n v="1"/>
    <n v="0"/>
    <n v="13"/>
    <n v="0.19999999999999996"/>
    <x v="1"/>
    <x v="9"/>
    <x v="1"/>
    <n v="0"/>
    <x v="6"/>
  </r>
  <r>
    <n v="187"/>
    <x v="1"/>
    <x v="11"/>
    <x v="0"/>
    <x v="8"/>
    <x v="13"/>
    <x v="51"/>
    <n v="56"/>
    <x v="0"/>
    <n v="1"/>
    <n v="0"/>
    <n v="0"/>
    <n v="8"/>
    <n v="0.53333333333333333"/>
    <x v="1"/>
    <x v="6"/>
    <x v="1"/>
    <n v="1"/>
    <x v="4"/>
  </r>
  <r>
    <n v="188"/>
    <x v="1"/>
    <x v="11"/>
    <x v="0"/>
    <x v="18"/>
    <x v="0"/>
    <x v="86"/>
    <n v="83"/>
    <x v="1"/>
    <n v="0"/>
    <n v="1"/>
    <n v="0"/>
    <n v="12"/>
    <n v="0.26666666666666672"/>
    <x v="1"/>
    <x v="3"/>
    <x v="1"/>
    <n v="0"/>
    <x v="5"/>
  </r>
  <r>
    <n v="188"/>
    <x v="1"/>
    <x v="11"/>
    <x v="0"/>
    <x v="1"/>
    <x v="18"/>
    <x v="25"/>
    <n v="64"/>
    <x v="0"/>
    <n v="1"/>
    <n v="0"/>
    <n v="0"/>
    <n v="9"/>
    <n v="0.46666666666666667"/>
    <x v="1"/>
    <x v="15"/>
    <x v="1"/>
    <n v="1"/>
    <x v="4"/>
  </r>
  <r>
    <n v="189"/>
    <x v="1"/>
    <x v="11"/>
    <x v="0"/>
    <x v="2"/>
    <x v="16"/>
    <x v="35"/>
    <n v="90"/>
    <x v="1"/>
    <n v="0"/>
    <n v="1"/>
    <n v="0"/>
    <n v="10"/>
    <n v="0.4"/>
    <x v="1"/>
    <x v="4"/>
    <x v="0"/>
    <n v="0"/>
    <x v="4"/>
  </r>
  <r>
    <n v="189"/>
    <x v="1"/>
    <x v="11"/>
    <x v="0"/>
    <x v="17"/>
    <x v="3"/>
    <x v="18"/>
    <n v="80"/>
    <x v="0"/>
    <n v="1"/>
    <n v="0"/>
    <n v="0"/>
    <n v="4"/>
    <n v="0.8"/>
    <x v="1"/>
    <x v="5"/>
    <x v="1"/>
    <n v="1"/>
    <x v="2"/>
  </r>
  <r>
    <n v="190"/>
    <x v="1"/>
    <x v="11"/>
    <x v="0"/>
    <x v="12"/>
    <x v="14"/>
    <x v="93"/>
    <n v="67"/>
    <x v="1"/>
    <n v="0"/>
    <n v="1"/>
    <n v="0"/>
    <n v="16"/>
    <n v="0"/>
    <x v="1"/>
    <x v="13"/>
    <x v="1"/>
    <n v="0"/>
    <x v="8"/>
  </r>
  <r>
    <n v="190"/>
    <x v="1"/>
    <x v="11"/>
    <x v="0"/>
    <x v="15"/>
    <x v="12"/>
    <x v="11"/>
    <n v="44"/>
    <x v="0"/>
    <n v="1"/>
    <n v="0"/>
    <n v="0"/>
    <n v="11"/>
    <n v="0.33333333333333337"/>
    <x v="1"/>
    <x v="0"/>
    <x v="0"/>
    <n v="1"/>
    <x v="5"/>
  </r>
  <r>
    <n v="191"/>
    <x v="1"/>
    <x v="11"/>
    <x v="0"/>
    <x v="4"/>
    <x v="17"/>
    <x v="94"/>
    <n v="50"/>
    <x v="0"/>
    <n v="1"/>
    <n v="0"/>
    <n v="0"/>
    <n v="1"/>
    <n v="1"/>
    <x v="0"/>
    <x v="1"/>
    <x v="0"/>
    <n v="1"/>
    <x v="7"/>
  </r>
  <r>
    <n v="191"/>
    <x v="1"/>
    <x v="11"/>
    <x v="0"/>
    <x v="16"/>
    <x v="5"/>
    <x v="73"/>
    <n v="128"/>
    <x v="1"/>
    <n v="0"/>
    <n v="1"/>
    <n v="0"/>
    <n v="15"/>
    <n v="6.6666666666666652E-2"/>
    <x v="1"/>
    <x v="14"/>
    <x v="1"/>
    <n v="0"/>
    <x v="6"/>
  </r>
  <r>
    <n v="192"/>
    <x v="1"/>
    <x v="12"/>
    <x v="0"/>
    <x v="15"/>
    <x v="1"/>
    <x v="11"/>
    <n v="62"/>
    <x v="0"/>
    <n v="1"/>
    <n v="0"/>
    <n v="0"/>
    <n v="11"/>
    <n v="0.33333333333333337"/>
    <x v="1"/>
    <x v="0"/>
    <x v="0"/>
    <n v="1"/>
    <x v="5"/>
  </r>
  <r>
    <n v="192"/>
    <x v="1"/>
    <x v="12"/>
    <x v="0"/>
    <x v="0"/>
    <x v="14"/>
    <x v="90"/>
    <n v="67"/>
    <x v="1"/>
    <n v="0"/>
    <n v="1"/>
    <n v="0"/>
    <n v="14"/>
    <n v="0.1333333333333333"/>
    <x v="1"/>
    <x v="12"/>
    <x v="1"/>
    <n v="0"/>
    <x v="5"/>
  </r>
  <r>
    <n v="193"/>
    <x v="1"/>
    <x v="12"/>
    <x v="0"/>
    <x v="6"/>
    <x v="9"/>
    <x v="44"/>
    <n v="47"/>
    <x v="0"/>
    <n v="1"/>
    <n v="0"/>
    <n v="0"/>
    <n v="12"/>
    <n v="0.26666666666666672"/>
    <x v="1"/>
    <x v="2"/>
    <x v="0"/>
    <n v="1"/>
    <x v="5"/>
  </r>
  <r>
    <n v="193"/>
    <x v="1"/>
    <x v="12"/>
    <x v="0"/>
    <x v="8"/>
    <x v="7"/>
    <x v="95"/>
    <n v="65"/>
    <x v="1"/>
    <n v="0"/>
    <n v="1"/>
    <n v="0"/>
    <n v="15"/>
    <n v="6.6666666666666652E-2"/>
    <x v="1"/>
    <x v="6"/>
    <x v="1"/>
    <n v="0"/>
    <x v="8"/>
  </r>
  <r>
    <n v="194"/>
    <x v="1"/>
    <x v="12"/>
    <x v="0"/>
    <x v="12"/>
    <x v="15"/>
    <x v="96"/>
    <n v="63"/>
    <x v="0"/>
    <n v="1"/>
    <n v="0"/>
    <n v="0"/>
    <n v="1"/>
    <n v="1"/>
    <x v="0"/>
    <x v="13"/>
    <x v="1"/>
    <n v="1"/>
    <x v="9"/>
  </r>
  <r>
    <n v="194"/>
    <x v="1"/>
    <x v="12"/>
    <x v="0"/>
    <x v="14"/>
    <x v="12"/>
    <x v="53"/>
    <n v="138"/>
    <x v="1"/>
    <n v="0"/>
    <n v="1"/>
    <n v="0"/>
    <n v="13"/>
    <n v="0.19999999999999996"/>
    <x v="1"/>
    <x v="11"/>
    <x v="0"/>
    <n v="0"/>
    <x v="5"/>
  </r>
  <r>
    <n v="195"/>
    <x v="1"/>
    <x v="12"/>
    <x v="0"/>
    <x v="3"/>
    <x v="0"/>
    <x v="19"/>
    <n v="43"/>
    <x v="0"/>
    <n v="1"/>
    <n v="0"/>
    <n v="0"/>
    <n v="3"/>
    <n v="0.8666666666666667"/>
    <x v="0"/>
    <x v="7"/>
    <x v="0"/>
    <n v="1"/>
    <x v="3"/>
  </r>
  <r>
    <n v="195"/>
    <x v="1"/>
    <x v="12"/>
    <x v="0"/>
    <x v="1"/>
    <x v="2"/>
    <x v="89"/>
    <n v="117"/>
    <x v="1"/>
    <n v="0"/>
    <n v="1"/>
    <n v="0"/>
    <n v="16"/>
    <n v="0"/>
    <x v="1"/>
    <x v="15"/>
    <x v="1"/>
    <n v="0"/>
    <x v="8"/>
  </r>
  <r>
    <n v="196"/>
    <x v="1"/>
    <x v="12"/>
    <x v="0"/>
    <x v="11"/>
    <x v="13"/>
    <x v="10"/>
    <n v="84"/>
    <x v="0"/>
    <n v="1"/>
    <n v="0"/>
    <n v="0"/>
    <n v="6"/>
    <n v="0.66666666666666674"/>
    <x v="0"/>
    <x v="10"/>
    <x v="0"/>
    <n v="1"/>
    <x v="0"/>
  </r>
  <r>
    <n v="196"/>
    <x v="1"/>
    <x v="12"/>
    <x v="0"/>
    <x v="13"/>
    <x v="10"/>
    <x v="51"/>
    <n v="100"/>
    <x v="1"/>
    <n v="0"/>
    <n v="1"/>
    <n v="0"/>
    <n v="9"/>
    <n v="0.46666666666666667"/>
    <x v="1"/>
    <x v="9"/>
    <x v="1"/>
    <n v="0"/>
    <x v="4"/>
  </r>
  <r>
    <n v="197"/>
    <x v="1"/>
    <x v="12"/>
    <x v="0"/>
    <x v="16"/>
    <x v="3"/>
    <x v="21"/>
    <n v="95"/>
    <x v="1"/>
    <n v="0"/>
    <n v="1"/>
    <n v="0"/>
    <n v="10"/>
    <n v="0.4"/>
    <x v="1"/>
    <x v="14"/>
    <x v="1"/>
    <n v="0"/>
    <x v="5"/>
  </r>
  <r>
    <n v="197"/>
    <x v="1"/>
    <x v="12"/>
    <x v="0"/>
    <x v="2"/>
    <x v="17"/>
    <x v="55"/>
    <n v="69"/>
    <x v="0"/>
    <n v="1"/>
    <n v="0"/>
    <n v="0"/>
    <n v="7"/>
    <n v="0.6"/>
    <x v="1"/>
    <x v="4"/>
    <x v="0"/>
    <n v="1"/>
    <x v="2"/>
  </r>
  <r>
    <n v="198"/>
    <x v="1"/>
    <x v="12"/>
    <x v="0"/>
    <x v="17"/>
    <x v="5"/>
    <x v="49"/>
    <n v="131"/>
    <x v="1"/>
    <n v="0"/>
    <n v="1"/>
    <n v="0"/>
    <n v="4"/>
    <n v="0.8"/>
    <x v="0"/>
    <x v="5"/>
    <x v="1"/>
    <n v="0"/>
    <x v="3"/>
  </r>
  <r>
    <n v="198"/>
    <x v="1"/>
    <x v="12"/>
    <x v="0"/>
    <x v="4"/>
    <x v="16"/>
    <x v="80"/>
    <n v="116"/>
    <x v="0"/>
    <n v="1"/>
    <n v="0"/>
    <n v="0"/>
    <n v="2"/>
    <n v="0.93333333333333335"/>
    <x v="0"/>
    <x v="1"/>
    <x v="0"/>
    <n v="1"/>
    <x v="9"/>
  </r>
  <r>
    <n v="199"/>
    <x v="1"/>
    <x v="12"/>
    <x v="0"/>
    <x v="10"/>
    <x v="18"/>
    <x v="34"/>
    <n v="102"/>
    <x v="1"/>
    <n v="0"/>
    <n v="1"/>
    <n v="0"/>
    <n v="8"/>
    <n v="0.53333333333333333"/>
    <x v="1"/>
    <x v="8"/>
    <x v="0"/>
    <n v="0"/>
    <x v="4"/>
  </r>
  <r>
    <n v="199"/>
    <x v="1"/>
    <x v="12"/>
    <x v="0"/>
    <x v="18"/>
    <x v="11"/>
    <x v="3"/>
    <n v="88"/>
    <x v="0"/>
    <n v="1"/>
    <n v="0"/>
    <n v="0"/>
    <n v="5"/>
    <n v="0.73333333333333339"/>
    <x v="0"/>
    <x v="3"/>
    <x v="1"/>
    <n v="1"/>
    <x v="0"/>
  </r>
  <r>
    <n v="200"/>
    <x v="1"/>
    <x v="13"/>
    <x v="1"/>
    <x v="6"/>
    <x v="14"/>
    <x v="38"/>
    <n v="118"/>
    <x v="1"/>
    <n v="0"/>
    <n v="1"/>
    <n v="0"/>
    <n v="5"/>
    <n v="0.73333333333333339"/>
    <x v="0"/>
    <x v="2"/>
    <x v="0"/>
    <n v="0"/>
    <x v="0"/>
  </r>
  <r>
    <n v="200"/>
    <x v="1"/>
    <x v="13"/>
    <x v="1"/>
    <x v="15"/>
    <x v="7"/>
    <x v="45"/>
    <n v="105"/>
    <x v="0"/>
    <n v="1"/>
    <n v="0"/>
    <n v="0"/>
    <n v="3"/>
    <n v="0.8666666666666667"/>
    <x v="0"/>
    <x v="0"/>
    <x v="0"/>
    <n v="1"/>
    <x v="3"/>
  </r>
  <r>
    <n v="201"/>
    <x v="1"/>
    <x v="13"/>
    <x v="1"/>
    <x v="10"/>
    <x v="10"/>
    <x v="3"/>
    <n v="136"/>
    <x v="1"/>
    <n v="0"/>
    <n v="1"/>
    <n v="0"/>
    <n v="6"/>
    <n v="0.66666666666666674"/>
    <x v="0"/>
    <x v="8"/>
    <x v="0"/>
    <n v="0"/>
    <x v="0"/>
  </r>
  <r>
    <n v="201"/>
    <x v="1"/>
    <x v="13"/>
    <x v="1"/>
    <x v="11"/>
    <x v="11"/>
    <x v="97"/>
    <n v="102"/>
    <x v="0"/>
    <n v="1"/>
    <n v="0"/>
    <n v="0"/>
    <n v="2"/>
    <n v="0.93333333333333335"/>
    <x v="0"/>
    <x v="10"/>
    <x v="0"/>
    <n v="1"/>
    <x v="9"/>
  </r>
  <r>
    <n v="202"/>
    <x v="1"/>
    <x v="13"/>
    <x v="1"/>
    <x v="2"/>
    <x v="2"/>
    <x v="49"/>
    <n v="97"/>
    <x v="0"/>
    <n v="1"/>
    <n v="0"/>
    <n v="0"/>
    <n v="4"/>
    <n v="0.8"/>
    <x v="0"/>
    <x v="4"/>
    <x v="0"/>
    <n v="1"/>
    <x v="3"/>
  </r>
  <r>
    <n v="202"/>
    <x v="1"/>
    <x v="13"/>
    <x v="1"/>
    <x v="3"/>
    <x v="3"/>
    <x v="47"/>
    <n v="116"/>
    <x v="1"/>
    <n v="0"/>
    <n v="1"/>
    <n v="0"/>
    <n v="7"/>
    <n v="0.6"/>
    <x v="1"/>
    <x v="7"/>
    <x v="0"/>
    <n v="0"/>
    <x v="2"/>
  </r>
  <r>
    <n v="203"/>
    <x v="1"/>
    <x v="13"/>
    <x v="1"/>
    <x v="14"/>
    <x v="5"/>
    <x v="98"/>
    <n v="91"/>
    <x v="0"/>
    <n v="1"/>
    <n v="0"/>
    <n v="0"/>
    <n v="1"/>
    <n v="1"/>
    <x v="0"/>
    <x v="11"/>
    <x v="0"/>
    <n v="1"/>
    <x v="10"/>
  </r>
  <r>
    <n v="203"/>
    <x v="1"/>
    <x v="13"/>
    <x v="1"/>
    <x v="4"/>
    <x v="15"/>
    <x v="92"/>
    <n v="142"/>
    <x v="1"/>
    <n v="0"/>
    <n v="1"/>
    <n v="0"/>
    <n v="9"/>
    <n v="0.46666666666666667"/>
    <x v="1"/>
    <x v="1"/>
    <x v="0"/>
    <n v="0"/>
    <x v="2"/>
  </r>
  <r>
    <n v="204"/>
    <x v="1"/>
    <x v="13"/>
    <x v="2"/>
    <x v="0"/>
    <x v="9"/>
    <x v="44"/>
    <n v="92"/>
    <x v="1"/>
    <n v="0"/>
    <n v="1"/>
    <n v="0"/>
    <n v="13"/>
    <n v="0.19999999999999996"/>
    <x v="1"/>
    <x v="12"/>
    <x v="1"/>
    <n v="0"/>
    <x v="5"/>
  </r>
  <r>
    <n v="204"/>
    <x v="1"/>
    <x v="13"/>
    <x v="2"/>
    <x v="8"/>
    <x v="1"/>
    <x v="28"/>
    <n v="65"/>
    <x v="0"/>
    <n v="1"/>
    <n v="0"/>
    <n v="0"/>
    <n v="8"/>
    <n v="0.53333333333333333"/>
    <x v="1"/>
    <x v="6"/>
    <x v="1"/>
    <n v="1"/>
    <x v="2"/>
  </r>
  <r>
    <n v="205"/>
    <x v="1"/>
    <x v="13"/>
    <x v="2"/>
    <x v="1"/>
    <x v="13"/>
    <x v="60"/>
    <n v="74"/>
    <x v="1"/>
    <n v="0"/>
    <n v="1"/>
    <n v="0"/>
    <n v="12"/>
    <n v="0.26666666666666672"/>
    <x v="1"/>
    <x v="15"/>
    <x v="1"/>
    <n v="0"/>
    <x v="1"/>
  </r>
  <r>
    <n v="205"/>
    <x v="1"/>
    <x v="13"/>
    <x v="2"/>
    <x v="13"/>
    <x v="0"/>
    <x v="17"/>
    <n v="71"/>
    <x v="0"/>
    <n v="1"/>
    <n v="0"/>
    <n v="0"/>
    <n v="10"/>
    <n v="0.4"/>
    <x v="1"/>
    <x v="9"/>
    <x v="1"/>
    <n v="1"/>
    <x v="1"/>
  </r>
  <r>
    <n v="206"/>
    <x v="1"/>
    <x v="13"/>
    <x v="2"/>
    <x v="16"/>
    <x v="18"/>
    <x v="40"/>
    <n v="73"/>
    <x v="1"/>
    <n v="0"/>
    <n v="1"/>
    <n v="0"/>
    <n v="15"/>
    <n v="6.6666666666666652E-2"/>
    <x v="1"/>
    <x v="14"/>
    <x v="1"/>
    <n v="0"/>
    <x v="6"/>
  </r>
  <r>
    <n v="206"/>
    <x v="1"/>
    <x v="13"/>
    <x v="2"/>
    <x v="18"/>
    <x v="17"/>
    <x v="66"/>
    <n v="56"/>
    <x v="0"/>
    <n v="1"/>
    <n v="0"/>
    <n v="0"/>
    <n v="11"/>
    <n v="0.33333333333333337"/>
    <x v="1"/>
    <x v="3"/>
    <x v="1"/>
    <n v="1"/>
    <x v="1"/>
  </r>
  <r>
    <n v="207"/>
    <x v="1"/>
    <x v="13"/>
    <x v="2"/>
    <x v="17"/>
    <x v="12"/>
    <x v="57"/>
    <n v="52"/>
    <x v="0"/>
    <n v="1"/>
    <n v="0"/>
    <n v="0"/>
    <n v="14"/>
    <n v="0.1333333333333333"/>
    <x v="1"/>
    <x v="5"/>
    <x v="1"/>
    <n v="1"/>
    <x v="6"/>
  </r>
  <r>
    <n v="207"/>
    <x v="1"/>
    <x v="13"/>
    <x v="2"/>
    <x v="12"/>
    <x v="16"/>
    <x v="99"/>
    <n v="58"/>
    <x v="1"/>
    <n v="0"/>
    <n v="1"/>
    <n v="0"/>
    <n v="16"/>
    <n v="0"/>
    <x v="1"/>
    <x v="13"/>
    <x v="1"/>
    <n v="0"/>
    <x v="6"/>
  </r>
  <r>
    <n v="208"/>
    <x v="1"/>
    <x v="14"/>
    <x v="1"/>
    <x v="14"/>
    <x v="14"/>
    <x v="13"/>
    <n v="56"/>
    <x v="0"/>
    <n v="1"/>
    <n v="0"/>
    <n v="0"/>
    <n v="9"/>
    <n v="0.46666666666666667"/>
    <x v="1"/>
    <x v="11"/>
    <x v="0"/>
    <n v="1"/>
    <x v="4"/>
  </r>
  <r>
    <n v="208"/>
    <x v="1"/>
    <x v="14"/>
    <x v="1"/>
    <x v="15"/>
    <x v="15"/>
    <x v="40"/>
    <n v="89"/>
    <x v="1"/>
    <n v="0"/>
    <n v="1"/>
    <n v="0"/>
    <n v="16"/>
    <n v="0"/>
    <x v="1"/>
    <x v="0"/>
    <x v="0"/>
    <n v="0"/>
    <x v="6"/>
  </r>
  <r>
    <n v="209"/>
    <x v="1"/>
    <x v="14"/>
    <x v="1"/>
    <x v="11"/>
    <x v="3"/>
    <x v="51"/>
    <n v="117"/>
    <x v="1"/>
    <n v="0"/>
    <n v="1"/>
    <n v="0"/>
    <n v="11"/>
    <n v="0.33333333333333337"/>
    <x v="1"/>
    <x v="10"/>
    <x v="0"/>
    <n v="0"/>
    <x v="4"/>
  </r>
  <r>
    <n v="209"/>
    <x v="1"/>
    <x v="14"/>
    <x v="1"/>
    <x v="2"/>
    <x v="10"/>
    <x v="19"/>
    <n v="84"/>
    <x v="0"/>
    <n v="1"/>
    <n v="0"/>
    <n v="0"/>
    <n v="3"/>
    <n v="0.8666666666666667"/>
    <x v="0"/>
    <x v="4"/>
    <x v="0"/>
    <n v="1"/>
    <x v="3"/>
  </r>
  <r>
    <n v="210"/>
    <x v="1"/>
    <x v="14"/>
    <x v="3"/>
    <x v="3"/>
    <x v="5"/>
    <x v="31"/>
    <n v="96"/>
    <x v="0"/>
    <n v="1"/>
    <n v="0"/>
    <n v="0"/>
    <n v="2"/>
    <n v="0.93333333333333335"/>
    <x v="0"/>
    <x v="7"/>
    <x v="0"/>
    <n v="1"/>
    <x v="7"/>
  </r>
  <r>
    <n v="210"/>
    <x v="1"/>
    <x v="14"/>
    <x v="3"/>
    <x v="4"/>
    <x v="2"/>
    <x v="29"/>
    <n v="126"/>
    <x v="1"/>
    <n v="0"/>
    <n v="1"/>
    <n v="0"/>
    <n v="7"/>
    <n v="0.6"/>
    <x v="1"/>
    <x v="1"/>
    <x v="0"/>
    <n v="0"/>
    <x v="2"/>
  </r>
  <r>
    <n v="211"/>
    <x v="1"/>
    <x v="14"/>
    <x v="3"/>
    <x v="6"/>
    <x v="11"/>
    <x v="12"/>
    <n v="160"/>
    <x v="1"/>
    <n v="0"/>
    <n v="1"/>
    <n v="0"/>
    <n v="13"/>
    <n v="0.19999999999999996"/>
    <x v="1"/>
    <x v="2"/>
    <x v="0"/>
    <n v="0"/>
    <x v="1"/>
  </r>
  <r>
    <n v="211"/>
    <x v="1"/>
    <x v="14"/>
    <x v="3"/>
    <x v="10"/>
    <x v="7"/>
    <x v="100"/>
    <n v="77"/>
    <x v="0"/>
    <n v="1"/>
    <n v="0"/>
    <n v="0"/>
    <n v="1"/>
    <n v="1"/>
    <x v="0"/>
    <x v="8"/>
    <x v="0"/>
    <n v="1"/>
    <x v="13"/>
  </r>
  <r>
    <n v="212"/>
    <x v="1"/>
    <x v="14"/>
    <x v="2"/>
    <x v="12"/>
    <x v="1"/>
    <x v="48"/>
    <n v="61"/>
    <x v="0"/>
    <n v="1"/>
    <n v="0"/>
    <n v="0"/>
    <n v="5"/>
    <n v="0.73333333333333339"/>
    <x v="1"/>
    <x v="13"/>
    <x v="1"/>
    <n v="1"/>
    <x v="2"/>
  </r>
  <r>
    <n v="212"/>
    <x v="1"/>
    <x v="14"/>
    <x v="2"/>
    <x v="0"/>
    <x v="12"/>
    <x v="15"/>
    <n v="98"/>
    <x v="1"/>
    <n v="0"/>
    <n v="1"/>
    <n v="0"/>
    <n v="15"/>
    <n v="6.6666666666666652E-2"/>
    <x v="1"/>
    <x v="12"/>
    <x v="1"/>
    <n v="0"/>
    <x v="5"/>
  </r>
  <r>
    <n v="213"/>
    <x v="1"/>
    <x v="14"/>
    <x v="2"/>
    <x v="18"/>
    <x v="13"/>
    <x v="28"/>
    <n v="97"/>
    <x v="1"/>
    <n v="0"/>
    <n v="1"/>
    <n v="0"/>
    <n v="8"/>
    <n v="0.53333333333333333"/>
    <x v="1"/>
    <x v="3"/>
    <x v="1"/>
    <n v="0"/>
    <x v="2"/>
  </r>
  <r>
    <n v="213"/>
    <x v="1"/>
    <x v="14"/>
    <x v="2"/>
    <x v="13"/>
    <x v="18"/>
    <x v="47"/>
    <n v="92"/>
    <x v="0"/>
    <n v="1"/>
    <n v="0"/>
    <n v="0"/>
    <n v="6"/>
    <n v="0.66666666666666674"/>
    <x v="1"/>
    <x v="9"/>
    <x v="1"/>
    <n v="1"/>
    <x v="2"/>
  </r>
  <r>
    <n v="214"/>
    <x v="1"/>
    <x v="14"/>
    <x v="2"/>
    <x v="8"/>
    <x v="0"/>
    <x v="39"/>
    <n v="84"/>
    <x v="0"/>
    <n v="1"/>
    <n v="0"/>
    <n v="0"/>
    <n v="10"/>
    <n v="0.4"/>
    <x v="1"/>
    <x v="6"/>
    <x v="1"/>
    <n v="1"/>
    <x v="4"/>
  </r>
  <r>
    <n v="214"/>
    <x v="1"/>
    <x v="14"/>
    <x v="2"/>
    <x v="1"/>
    <x v="9"/>
    <x v="51"/>
    <n v="87"/>
    <x v="1"/>
    <n v="0"/>
    <n v="1"/>
    <n v="0"/>
    <n v="11"/>
    <n v="0.33333333333333337"/>
    <x v="1"/>
    <x v="15"/>
    <x v="1"/>
    <n v="0"/>
    <x v="4"/>
  </r>
  <r>
    <n v="215"/>
    <x v="1"/>
    <x v="14"/>
    <x v="2"/>
    <x v="17"/>
    <x v="17"/>
    <x v="20"/>
    <n v="72"/>
    <x v="0"/>
    <n v="1"/>
    <n v="0"/>
    <n v="0"/>
    <n v="4"/>
    <n v="0.8"/>
    <x v="1"/>
    <x v="5"/>
    <x v="1"/>
    <n v="1"/>
    <x v="2"/>
  </r>
  <r>
    <n v="215"/>
    <x v="1"/>
    <x v="14"/>
    <x v="2"/>
    <x v="16"/>
    <x v="16"/>
    <x v="1"/>
    <n v="99"/>
    <x v="1"/>
    <n v="0"/>
    <n v="1"/>
    <n v="0"/>
    <n v="14"/>
    <n v="0.1333333333333333"/>
    <x v="1"/>
    <x v="14"/>
    <x v="1"/>
    <n v="0"/>
    <x v="1"/>
  </r>
  <r>
    <n v="216"/>
    <x v="1"/>
    <x v="15"/>
    <x v="1"/>
    <x v="14"/>
    <x v="3"/>
    <x v="55"/>
    <n v="91"/>
    <x v="0"/>
    <n v="1"/>
    <n v="0"/>
    <n v="0"/>
    <n v="5"/>
    <n v="0.73333333333333339"/>
    <x v="1"/>
    <x v="11"/>
    <x v="0"/>
    <n v="1"/>
    <x v="2"/>
  </r>
  <r>
    <n v="216"/>
    <x v="1"/>
    <x v="15"/>
    <x v="1"/>
    <x v="2"/>
    <x v="15"/>
    <x v="92"/>
    <n v="95"/>
    <x v="1"/>
    <n v="0"/>
    <n v="1"/>
    <n v="0"/>
    <n v="7"/>
    <n v="0.6"/>
    <x v="1"/>
    <x v="4"/>
    <x v="0"/>
    <n v="0"/>
    <x v="2"/>
  </r>
  <r>
    <n v="217"/>
    <x v="1"/>
    <x v="15"/>
    <x v="3"/>
    <x v="11"/>
    <x v="14"/>
    <x v="4"/>
    <n v="105"/>
    <x v="1"/>
    <n v="0"/>
    <n v="1"/>
    <n v="0"/>
    <n v="6"/>
    <n v="0.66666666666666674"/>
    <x v="1"/>
    <x v="10"/>
    <x v="0"/>
    <n v="0"/>
    <x v="2"/>
  </r>
  <r>
    <n v="217"/>
    <x v="1"/>
    <x v="15"/>
    <x v="3"/>
    <x v="15"/>
    <x v="10"/>
    <x v="38"/>
    <n v="94"/>
    <x v="0"/>
    <n v="1"/>
    <n v="0"/>
    <n v="0"/>
    <n v="1"/>
    <n v="1"/>
    <x v="0"/>
    <x v="0"/>
    <x v="0"/>
    <n v="1"/>
    <x v="0"/>
  </r>
  <r>
    <n v="218"/>
    <x v="1"/>
    <x v="15"/>
    <x v="3"/>
    <x v="10"/>
    <x v="2"/>
    <x v="7"/>
    <n v="97"/>
    <x v="0"/>
    <n v="1"/>
    <n v="0"/>
    <n v="0"/>
    <n v="2"/>
    <n v="0.93333333333333335"/>
    <x v="0"/>
    <x v="8"/>
    <x v="0"/>
    <n v="1"/>
    <x v="0"/>
  </r>
  <r>
    <n v="218"/>
    <x v="1"/>
    <x v="15"/>
    <x v="3"/>
    <x v="3"/>
    <x v="11"/>
    <x v="47"/>
    <n v="104"/>
    <x v="1"/>
    <n v="0"/>
    <n v="1"/>
    <n v="0"/>
    <n v="4"/>
    <n v="0.8"/>
    <x v="1"/>
    <x v="7"/>
    <x v="0"/>
    <n v="0"/>
    <x v="2"/>
  </r>
  <r>
    <n v="219"/>
    <x v="1"/>
    <x v="15"/>
    <x v="3"/>
    <x v="6"/>
    <x v="5"/>
    <x v="9"/>
    <n v="65"/>
    <x v="0"/>
    <n v="1"/>
    <n v="0"/>
    <n v="0"/>
    <n v="9"/>
    <n v="0.46666666666666667"/>
    <x v="1"/>
    <x v="2"/>
    <x v="0"/>
    <n v="1"/>
    <x v="1"/>
  </r>
  <r>
    <n v="219"/>
    <x v="1"/>
    <x v="15"/>
    <x v="3"/>
    <x v="4"/>
    <x v="7"/>
    <x v="44"/>
    <n v="76"/>
    <x v="1"/>
    <n v="0"/>
    <n v="1"/>
    <n v="0"/>
    <n v="10"/>
    <n v="0.4"/>
    <x v="1"/>
    <x v="1"/>
    <x v="0"/>
    <n v="0"/>
    <x v="5"/>
  </r>
  <r>
    <n v="220"/>
    <x v="1"/>
    <x v="15"/>
    <x v="2"/>
    <x v="0"/>
    <x v="17"/>
    <x v="40"/>
    <n v="52"/>
    <x v="0"/>
    <n v="1"/>
    <n v="0"/>
    <n v="0"/>
    <n v="12"/>
    <n v="0.26666666666666672"/>
    <x v="1"/>
    <x v="12"/>
    <x v="1"/>
    <n v="1"/>
    <x v="6"/>
  </r>
  <r>
    <n v="220"/>
    <x v="1"/>
    <x v="15"/>
    <x v="2"/>
    <x v="16"/>
    <x v="1"/>
    <x v="99"/>
    <n v="56"/>
    <x v="1"/>
    <n v="0"/>
    <n v="1"/>
    <n v="0"/>
    <n v="13"/>
    <n v="0.19999999999999996"/>
    <x v="1"/>
    <x v="14"/>
    <x v="1"/>
    <n v="0"/>
    <x v="6"/>
  </r>
  <r>
    <n v="221"/>
    <x v="1"/>
    <x v="15"/>
    <x v="2"/>
    <x v="8"/>
    <x v="13"/>
    <x v="15"/>
    <n v="98"/>
    <x v="1"/>
    <n v="0"/>
    <n v="1"/>
    <n v="0"/>
    <n v="11"/>
    <n v="0.33333333333333337"/>
    <x v="1"/>
    <x v="6"/>
    <x v="1"/>
    <n v="0"/>
    <x v="5"/>
  </r>
  <r>
    <n v="221"/>
    <x v="1"/>
    <x v="15"/>
    <x v="2"/>
    <x v="13"/>
    <x v="9"/>
    <x v="48"/>
    <n v="61"/>
    <x v="0"/>
    <n v="1"/>
    <n v="0"/>
    <n v="0"/>
    <n v="3"/>
    <n v="0.8666666666666667"/>
    <x v="1"/>
    <x v="9"/>
    <x v="1"/>
    <n v="1"/>
    <x v="2"/>
  </r>
  <r>
    <n v="222"/>
    <x v="1"/>
    <x v="15"/>
    <x v="2"/>
    <x v="17"/>
    <x v="18"/>
    <x v="59"/>
    <n v="48"/>
    <x v="1"/>
    <n v="0"/>
    <n v="1"/>
    <n v="0"/>
    <n v="16"/>
    <n v="0"/>
    <x v="1"/>
    <x v="5"/>
    <x v="1"/>
    <n v="0"/>
    <x v="11"/>
  </r>
  <r>
    <n v="222"/>
    <x v="1"/>
    <x v="15"/>
    <x v="2"/>
    <x v="18"/>
    <x v="16"/>
    <x v="24"/>
    <n v="34"/>
    <x v="0"/>
    <n v="1"/>
    <n v="0"/>
    <n v="0"/>
    <n v="15"/>
    <n v="6.6666666666666652E-2"/>
    <x v="1"/>
    <x v="3"/>
    <x v="1"/>
    <n v="1"/>
    <x v="8"/>
  </r>
  <r>
    <n v="223"/>
    <x v="1"/>
    <x v="15"/>
    <x v="2"/>
    <x v="12"/>
    <x v="0"/>
    <x v="34"/>
    <n v="50"/>
    <x v="0"/>
    <n v="1"/>
    <n v="0"/>
    <n v="0"/>
    <n v="8"/>
    <n v="0.53333333333333333"/>
    <x v="1"/>
    <x v="13"/>
    <x v="1"/>
    <n v="1"/>
    <x v="4"/>
  </r>
  <r>
    <n v="223"/>
    <x v="1"/>
    <x v="15"/>
    <x v="2"/>
    <x v="1"/>
    <x v="12"/>
    <x v="73"/>
    <n v="88"/>
    <x v="1"/>
    <n v="0"/>
    <n v="1"/>
    <n v="0"/>
    <n v="14"/>
    <n v="0.1333333333333333"/>
    <x v="1"/>
    <x v="15"/>
    <x v="1"/>
    <n v="0"/>
    <x v="6"/>
  </r>
  <r>
    <n v="224"/>
    <x v="2"/>
    <x v="0"/>
    <x v="0"/>
    <x v="0"/>
    <x v="12"/>
    <x v="10"/>
    <n v="57"/>
    <x v="0"/>
    <n v="1"/>
    <n v="0"/>
    <n v="0"/>
    <n v="4"/>
    <n v="0.8"/>
    <x v="0"/>
    <x v="11"/>
    <x v="0"/>
    <n v="1"/>
    <x v="0"/>
  </r>
  <r>
    <n v="224"/>
    <x v="2"/>
    <x v="0"/>
    <x v="0"/>
    <x v="12"/>
    <x v="1"/>
    <x v="46"/>
    <n v="100"/>
    <x v="1"/>
    <n v="0"/>
    <n v="1"/>
    <n v="0"/>
    <n v="15"/>
    <n v="6.6666666666666652E-2"/>
    <x v="1"/>
    <x v="0"/>
    <x v="0"/>
    <n v="0"/>
    <x v="6"/>
  </r>
  <r>
    <n v="225"/>
    <x v="2"/>
    <x v="0"/>
    <x v="0"/>
    <x v="11"/>
    <x v="7"/>
    <x v="69"/>
    <n v="65"/>
    <x v="1"/>
    <n v="0"/>
    <n v="1"/>
    <n v="0"/>
    <n v="13"/>
    <n v="0.19999999999999996"/>
    <x v="1"/>
    <x v="12"/>
    <x v="1"/>
    <n v="0"/>
    <x v="6"/>
  </r>
  <r>
    <n v="225"/>
    <x v="2"/>
    <x v="0"/>
    <x v="0"/>
    <x v="6"/>
    <x v="10"/>
    <x v="44"/>
    <n v="59"/>
    <x v="0"/>
    <n v="1"/>
    <n v="0"/>
    <n v="0"/>
    <n v="12"/>
    <n v="0.26666666666666672"/>
    <x v="1"/>
    <x v="4"/>
    <x v="0"/>
    <n v="1"/>
    <x v="5"/>
  </r>
  <r>
    <n v="226"/>
    <x v="2"/>
    <x v="0"/>
    <x v="0"/>
    <x v="8"/>
    <x v="13"/>
    <x v="16"/>
    <n v="99"/>
    <x v="1"/>
    <n v="0"/>
    <n v="1"/>
    <n v="0"/>
    <n v="16"/>
    <n v="0"/>
    <x v="1"/>
    <x v="13"/>
    <x v="1"/>
    <n v="0"/>
    <x v="6"/>
  </r>
  <r>
    <n v="226"/>
    <x v="2"/>
    <x v="0"/>
    <x v="0"/>
    <x v="13"/>
    <x v="9"/>
    <x v="20"/>
    <n v="54"/>
    <x v="0"/>
    <n v="1"/>
    <n v="0"/>
    <n v="0"/>
    <n v="5"/>
    <n v="0.73333333333333339"/>
    <x v="1"/>
    <x v="7"/>
    <x v="0"/>
    <n v="1"/>
    <x v="2"/>
  </r>
  <r>
    <n v="227"/>
    <x v="2"/>
    <x v="0"/>
    <x v="0"/>
    <x v="14"/>
    <x v="14"/>
    <x v="82"/>
    <n v="101"/>
    <x v="0"/>
    <n v="1"/>
    <n v="0"/>
    <n v="0"/>
    <n v="1"/>
    <n v="1"/>
    <x v="0"/>
    <x v="1"/>
    <x v="0"/>
    <n v="1"/>
    <x v="3"/>
  </r>
  <r>
    <n v="227"/>
    <x v="2"/>
    <x v="0"/>
    <x v="0"/>
    <x v="15"/>
    <x v="15"/>
    <x v="52"/>
    <n v="119"/>
    <x v="1"/>
    <n v="0"/>
    <n v="1"/>
    <n v="0"/>
    <n v="2"/>
    <n v="0.93333333333333335"/>
    <x v="0"/>
    <x v="6"/>
    <x v="1"/>
    <n v="0"/>
    <x v="0"/>
  </r>
  <r>
    <n v="228"/>
    <x v="2"/>
    <x v="0"/>
    <x v="0"/>
    <x v="2"/>
    <x v="5"/>
    <x v="52"/>
    <n v="94"/>
    <x v="0"/>
    <n v="1"/>
    <n v="0"/>
    <n v="0"/>
    <n v="2"/>
    <n v="0.93333333333333335"/>
    <x v="0"/>
    <x v="2"/>
    <x v="0"/>
    <n v="1"/>
    <x v="0"/>
  </r>
  <r>
    <n v="228"/>
    <x v="2"/>
    <x v="0"/>
    <x v="0"/>
    <x v="4"/>
    <x v="3"/>
    <x v="4"/>
    <n v="101"/>
    <x v="1"/>
    <n v="0"/>
    <n v="1"/>
    <n v="0"/>
    <n v="6"/>
    <n v="0.66666666666666674"/>
    <x v="1"/>
    <x v="8"/>
    <x v="0"/>
    <n v="0"/>
    <x v="2"/>
  </r>
  <r>
    <n v="229"/>
    <x v="2"/>
    <x v="0"/>
    <x v="0"/>
    <x v="16"/>
    <x v="16"/>
    <x v="74"/>
    <n v="84"/>
    <x v="1"/>
    <n v="0"/>
    <n v="1"/>
    <n v="0"/>
    <n v="10"/>
    <n v="0.4"/>
    <x v="1"/>
    <x v="14"/>
    <x v="1"/>
    <n v="0"/>
    <x v="1"/>
  </r>
  <r>
    <n v="229"/>
    <x v="2"/>
    <x v="0"/>
    <x v="0"/>
    <x v="17"/>
    <x v="17"/>
    <x v="51"/>
    <n v="78"/>
    <x v="0"/>
    <n v="1"/>
    <n v="0"/>
    <n v="0"/>
    <n v="9"/>
    <n v="0.46666666666666667"/>
    <x v="1"/>
    <x v="3"/>
    <x v="1"/>
    <n v="1"/>
    <x v="4"/>
  </r>
  <r>
    <n v="230"/>
    <x v="2"/>
    <x v="0"/>
    <x v="0"/>
    <x v="10"/>
    <x v="2"/>
    <x v="30"/>
    <n v="88"/>
    <x v="0"/>
    <n v="1"/>
    <n v="0"/>
    <n v="0"/>
    <n v="7"/>
    <n v="0.6"/>
    <x v="1"/>
    <x v="5"/>
    <x v="1"/>
    <n v="1"/>
    <x v="2"/>
  </r>
  <r>
    <n v="230"/>
    <x v="2"/>
    <x v="0"/>
    <x v="0"/>
    <x v="3"/>
    <x v="11"/>
    <x v="34"/>
    <n v="93"/>
    <x v="1"/>
    <n v="0"/>
    <n v="1"/>
    <n v="0"/>
    <n v="8"/>
    <n v="0.53333333333333333"/>
    <x v="1"/>
    <x v="15"/>
    <x v="1"/>
    <n v="0"/>
    <x v="4"/>
  </r>
  <r>
    <n v="231"/>
    <x v="2"/>
    <x v="0"/>
    <x v="0"/>
    <x v="18"/>
    <x v="0"/>
    <x v="26"/>
    <n v="59"/>
    <x v="0"/>
    <n v="1"/>
    <n v="0"/>
    <n v="0"/>
    <n v="11"/>
    <n v="0.33333333333333337"/>
    <x v="1"/>
    <x v="9"/>
    <x v="1"/>
    <n v="1"/>
    <x v="1"/>
  </r>
  <r>
    <n v="231"/>
    <x v="2"/>
    <x v="0"/>
    <x v="0"/>
    <x v="1"/>
    <x v="18"/>
    <x v="69"/>
    <n v="75"/>
    <x v="1"/>
    <n v="0"/>
    <n v="1"/>
    <n v="0"/>
    <n v="13"/>
    <n v="0.19999999999999996"/>
    <x v="1"/>
    <x v="10"/>
    <x v="0"/>
    <n v="0"/>
    <x v="6"/>
  </r>
  <r>
    <n v="232"/>
    <x v="2"/>
    <x v="1"/>
    <x v="0"/>
    <x v="1"/>
    <x v="1"/>
    <x v="27"/>
    <n v="91"/>
    <x v="1"/>
    <n v="0"/>
    <n v="1"/>
    <n v="0"/>
    <n v="14"/>
    <n v="0.1333333333333333"/>
    <x v="1"/>
    <x v="10"/>
    <x v="0"/>
    <n v="0"/>
    <x v="5"/>
  </r>
  <r>
    <n v="232"/>
    <x v="2"/>
    <x v="1"/>
    <x v="0"/>
    <x v="0"/>
    <x v="0"/>
    <x v="92"/>
    <n v="66"/>
    <x v="0"/>
    <n v="1"/>
    <n v="0"/>
    <n v="0"/>
    <n v="6"/>
    <n v="0.66666666666666674"/>
    <x v="1"/>
    <x v="11"/>
    <x v="0"/>
    <n v="1"/>
    <x v="2"/>
  </r>
  <r>
    <n v="233"/>
    <x v="2"/>
    <x v="1"/>
    <x v="0"/>
    <x v="11"/>
    <x v="5"/>
    <x v="74"/>
    <n v="89"/>
    <x v="1"/>
    <n v="0"/>
    <n v="1"/>
    <n v="0"/>
    <n v="10"/>
    <n v="0.4"/>
    <x v="1"/>
    <x v="12"/>
    <x v="1"/>
    <n v="0"/>
    <x v="1"/>
  </r>
  <r>
    <n v="233"/>
    <x v="2"/>
    <x v="1"/>
    <x v="0"/>
    <x v="4"/>
    <x v="10"/>
    <x v="13"/>
    <n v="78"/>
    <x v="0"/>
    <n v="1"/>
    <n v="0"/>
    <n v="0"/>
    <n v="7"/>
    <n v="0.6"/>
    <x v="1"/>
    <x v="8"/>
    <x v="0"/>
    <n v="1"/>
    <x v="4"/>
  </r>
  <r>
    <n v="234"/>
    <x v="2"/>
    <x v="1"/>
    <x v="0"/>
    <x v="8"/>
    <x v="16"/>
    <x v="21"/>
    <n v="100"/>
    <x v="1"/>
    <n v="0"/>
    <n v="1"/>
    <n v="0"/>
    <n v="12"/>
    <n v="0.26666666666666672"/>
    <x v="1"/>
    <x v="13"/>
    <x v="1"/>
    <n v="0"/>
    <x v="5"/>
  </r>
  <r>
    <n v="234"/>
    <x v="2"/>
    <x v="1"/>
    <x v="0"/>
    <x v="17"/>
    <x v="9"/>
    <x v="10"/>
    <n v="69"/>
    <x v="0"/>
    <n v="1"/>
    <n v="0"/>
    <n v="0"/>
    <n v="3"/>
    <n v="0.8666666666666667"/>
    <x v="0"/>
    <x v="3"/>
    <x v="1"/>
    <n v="1"/>
    <x v="0"/>
  </r>
  <r>
    <n v="235"/>
    <x v="2"/>
    <x v="1"/>
    <x v="0"/>
    <x v="6"/>
    <x v="3"/>
    <x v="87"/>
    <n v="81"/>
    <x v="0"/>
    <n v="1"/>
    <n v="0"/>
    <n v="0"/>
    <n v="1"/>
    <n v="1"/>
    <x v="0"/>
    <x v="4"/>
    <x v="0"/>
    <n v="1"/>
    <x v="0"/>
  </r>
  <r>
    <n v="235"/>
    <x v="2"/>
    <x v="1"/>
    <x v="0"/>
    <x v="2"/>
    <x v="7"/>
    <x v="42"/>
    <n v="108"/>
    <x v="1"/>
    <n v="0"/>
    <n v="1"/>
    <n v="0"/>
    <n v="9"/>
    <n v="0.46666666666666667"/>
    <x v="1"/>
    <x v="2"/>
    <x v="0"/>
    <n v="0"/>
    <x v="4"/>
  </r>
  <r>
    <n v="236"/>
    <x v="2"/>
    <x v="1"/>
    <x v="0"/>
    <x v="16"/>
    <x v="13"/>
    <x v="101"/>
    <n v="104"/>
    <x v="1"/>
    <n v="0"/>
    <n v="1"/>
    <n v="0"/>
    <n v="16"/>
    <n v="0"/>
    <x v="1"/>
    <x v="14"/>
    <x v="1"/>
    <n v="0"/>
    <x v="14"/>
  </r>
  <r>
    <n v="236"/>
    <x v="2"/>
    <x v="1"/>
    <x v="0"/>
    <x v="13"/>
    <x v="17"/>
    <x v="7"/>
    <n v="26"/>
    <x v="0"/>
    <n v="1"/>
    <n v="0"/>
    <n v="0"/>
    <n v="2"/>
    <n v="0.93333333333333335"/>
    <x v="0"/>
    <x v="7"/>
    <x v="0"/>
    <n v="1"/>
    <x v="0"/>
  </r>
  <r>
    <n v="237"/>
    <x v="2"/>
    <x v="1"/>
    <x v="0"/>
    <x v="14"/>
    <x v="11"/>
    <x v="11"/>
    <n v="60"/>
    <x v="0"/>
    <n v="1"/>
    <n v="0"/>
    <n v="0"/>
    <n v="13"/>
    <n v="0.19999999999999996"/>
    <x v="1"/>
    <x v="1"/>
    <x v="0"/>
    <n v="1"/>
    <x v="5"/>
  </r>
  <r>
    <n v="237"/>
    <x v="2"/>
    <x v="1"/>
    <x v="0"/>
    <x v="10"/>
    <x v="15"/>
    <x v="23"/>
    <n v="67"/>
    <x v="1"/>
    <n v="0"/>
    <n v="1"/>
    <n v="0"/>
    <n v="15"/>
    <n v="6.6666666666666652E-2"/>
    <x v="1"/>
    <x v="5"/>
    <x v="1"/>
    <n v="0"/>
    <x v="5"/>
  </r>
  <r>
    <n v="238"/>
    <x v="2"/>
    <x v="1"/>
    <x v="0"/>
    <x v="15"/>
    <x v="2"/>
    <x v="13"/>
    <n v="77"/>
    <x v="0"/>
    <n v="1"/>
    <n v="0"/>
    <n v="0"/>
    <n v="7"/>
    <n v="0.6"/>
    <x v="1"/>
    <x v="6"/>
    <x v="1"/>
    <n v="1"/>
    <x v="4"/>
  </r>
  <r>
    <n v="238"/>
    <x v="2"/>
    <x v="1"/>
    <x v="0"/>
    <x v="3"/>
    <x v="14"/>
    <x v="12"/>
    <n v="89"/>
    <x v="1"/>
    <n v="0"/>
    <n v="1"/>
    <n v="0"/>
    <n v="11"/>
    <n v="0.33333333333333337"/>
    <x v="1"/>
    <x v="15"/>
    <x v="1"/>
    <n v="0"/>
    <x v="1"/>
  </r>
  <r>
    <n v="239"/>
    <x v="2"/>
    <x v="1"/>
    <x v="0"/>
    <x v="18"/>
    <x v="12"/>
    <x v="4"/>
    <n v="93"/>
    <x v="0"/>
    <n v="1"/>
    <n v="0"/>
    <n v="0"/>
    <n v="4"/>
    <n v="0.8"/>
    <x v="1"/>
    <x v="9"/>
    <x v="1"/>
    <n v="1"/>
    <x v="2"/>
  </r>
  <r>
    <n v="239"/>
    <x v="2"/>
    <x v="1"/>
    <x v="0"/>
    <x v="12"/>
    <x v="18"/>
    <x v="30"/>
    <n v="94"/>
    <x v="1"/>
    <n v="0"/>
    <n v="1"/>
    <n v="0"/>
    <n v="5"/>
    <n v="0.73333333333333339"/>
    <x v="1"/>
    <x v="0"/>
    <x v="0"/>
    <n v="0"/>
    <x v="2"/>
  </r>
  <r>
    <n v="240"/>
    <x v="2"/>
    <x v="2"/>
    <x v="0"/>
    <x v="0"/>
    <x v="17"/>
    <x v="90"/>
    <n v="113"/>
    <x v="1"/>
    <n v="0"/>
    <n v="1"/>
    <n v="0"/>
    <n v="14"/>
    <n v="0.1333333333333333"/>
    <x v="1"/>
    <x v="11"/>
    <x v="0"/>
    <n v="0"/>
    <x v="5"/>
  </r>
  <r>
    <n v="240"/>
    <x v="2"/>
    <x v="2"/>
    <x v="0"/>
    <x v="16"/>
    <x v="1"/>
    <x v="77"/>
    <n v="62"/>
    <x v="0"/>
    <n v="1"/>
    <n v="0"/>
    <n v="0"/>
    <n v="1"/>
    <n v="1"/>
    <x v="0"/>
    <x v="14"/>
    <x v="1"/>
    <n v="1"/>
    <x v="3"/>
  </r>
  <r>
    <n v="241"/>
    <x v="2"/>
    <x v="2"/>
    <x v="0"/>
    <x v="11"/>
    <x v="2"/>
    <x v="10"/>
    <n v="88"/>
    <x v="0"/>
    <n v="1"/>
    <n v="0"/>
    <n v="0"/>
    <n v="2"/>
    <n v="0.93333333333333335"/>
    <x v="0"/>
    <x v="12"/>
    <x v="1"/>
    <n v="1"/>
    <x v="0"/>
  </r>
  <r>
    <n v="241"/>
    <x v="2"/>
    <x v="2"/>
    <x v="0"/>
    <x v="3"/>
    <x v="10"/>
    <x v="34"/>
    <n v="100"/>
    <x v="1"/>
    <n v="0"/>
    <n v="1"/>
    <n v="0"/>
    <n v="7"/>
    <n v="0.6"/>
    <x v="1"/>
    <x v="15"/>
    <x v="1"/>
    <n v="0"/>
    <x v="4"/>
  </r>
  <r>
    <n v="242"/>
    <x v="2"/>
    <x v="2"/>
    <x v="0"/>
    <x v="8"/>
    <x v="18"/>
    <x v="39"/>
    <n v="80"/>
    <x v="0"/>
    <n v="1"/>
    <n v="0"/>
    <n v="0"/>
    <n v="8"/>
    <n v="0.53333333333333333"/>
    <x v="1"/>
    <x v="13"/>
    <x v="1"/>
    <n v="1"/>
    <x v="4"/>
  </r>
  <r>
    <n v="242"/>
    <x v="2"/>
    <x v="2"/>
    <x v="0"/>
    <x v="18"/>
    <x v="9"/>
    <x v="35"/>
    <n v="87"/>
    <x v="1"/>
    <n v="0"/>
    <n v="1"/>
    <n v="0"/>
    <n v="9"/>
    <n v="0.46666666666666667"/>
    <x v="1"/>
    <x v="9"/>
    <x v="1"/>
    <n v="0"/>
    <x v="4"/>
  </r>
  <r>
    <n v="243"/>
    <x v="2"/>
    <x v="2"/>
    <x v="0"/>
    <x v="6"/>
    <x v="11"/>
    <x v="93"/>
    <n v="57"/>
    <x v="1"/>
    <n v="0"/>
    <n v="1"/>
    <n v="0"/>
    <n v="16"/>
    <n v="0"/>
    <x v="1"/>
    <x v="4"/>
    <x v="0"/>
    <n v="0"/>
    <x v="8"/>
  </r>
  <r>
    <n v="243"/>
    <x v="2"/>
    <x v="2"/>
    <x v="0"/>
    <x v="10"/>
    <x v="7"/>
    <x v="46"/>
    <n v="44"/>
    <x v="0"/>
    <n v="1"/>
    <n v="0"/>
    <n v="0"/>
    <n v="15"/>
    <n v="6.6666666666666652E-2"/>
    <x v="1"/>
    <x v="5"/>
    <x v="1"/>
    <n v="1"/>
    <x v="6"/>
  </r>
  <r>
    <n v="244"/>
    <x v="2"/>
    <x v="2"/>
    <x v="0"/>
    <x v="1"/>
    <x v="13"/>
    <x v="55"/>
    <n v="68"/>
    <x v="0"/>
    <n v="1"/>
    <n v="0"/>
    <n v="0"/>
    <n v="4"/>
    <n v="0.8"/>
    <x v="1"/>
    <x v="10"/>
    <x v="0"/>
    <n v="1"/>
    <x v="2"/>
  </r>
  <r>
    <n v="244"/>
    <x v="2"/>
    <x v="2"/>
    <x v="0"/>
    <x v="13"/>
    <x v="0"/>
    <x v="62"/>
    <n v="95"/>
    <x v="1"/>
    <n v="0"/>
    <n v="1"/>
    <n v="0"/>
    <n v="13"/>
    <n v="0.19999999999999996"/>
    <x v="1"/>
    <x v="7"/>
    <x v="0"/>
    <n v="0"/>
    <x v="5"/>
  </r>
  <r>
    <n v="245"/>
    <x v="2"/>
    <x v="2"/>
    <x v="0"/>
    <x v="4"/>
    <x v="14"/>
    <x v="4"/>
    <n v="69"/>
    <x v="0"/>
    <n v="1"/>
    <n v="0"/>
    <n v="0"/>
    <n v="5"/>
    <n v="0.73333333333333339"/>
    <x v="1"/>
    <x v="8"/>
    <x v="0"/>
    <n v="1"/>
    <x v="2"/>
  </r>
  <r>
    <n v="245"/>
    <x v="2"/>
    <x v="2"/>
    <x v="0"/>
    <x v="15"/>
    <x v="5"/>
    <x v="21"/>
    <n v="94"/>
    <x v="1"/>
    <n v="0"/>
    <n v="1"/>
    <n v="0"/>
    <n v="12"/>
    <n v="0.26666666666666672"/>
    <x v="1"/>
    <x v="6"/>
    <x v="1"/>
    <n v="0"/>
    <x v="5"/>
  </r>
  <r>
    <n v="246"/>
    <x v="2"/>
    <x v="2"/>
    <x v="0"/>
    <x v="17"/>
    <x v="12"/>
    <x v="74"/>
    <n v="97"/>
    <x v="1"/>
    <n v="0"/>
    <n v="1"/>
    <n v="0"/>
    <n v="11"/>
    <n v="0.33333333333333337"/>
    <x v="1"/>
    <x v="3"/>
    <x v="1"/>
    <n v="0"/>
    <x v="1"/>
  </r>
  <r>
    <n v="246"/>
    <x v="2"/>
    <x v="2"/>
    <x v="0"/>
    <x v="12"/>
    <x v="16"/>
    <x v="47"/>
    <n v="78"/>
    <x v="0"/>
    <n v="1"/>
    <n v="0"/>
    <n v="0"/>
    <n v="3"/>
    <n v="0.8666666666666667"/>
    <x v="1"/>
    <x v="0"/>
    <x v="0"/>
    <n v="1"/>
    <x v="2"/>
  </r>
  <r>
    <n v="247"/>
    <x v="2"/>
    <x v="2"/>
    <x v="0"/>
    <x v="14"/>
    <x v="3"/>
    <x v="18"/>
    <n v="80"/>
    <x v="0"/>
    <n v="1"/>
    <n v="0"/>
    <n v="0"/>
    <n v="6"/>
    <n v="0.66666666666666674"/>
    <x v="1"/>
    <x v="1"/>
    <x v="0"/>
    <n v="1"/>
    <x v="2"/>
  </r>
  <r>
    <n v="247"/>
    <x v="2"/>
    <x v="2"/>
    <x v="0"/>
    <x v="2"/>
    <x v="15"/>
    <x v="35"/>
    <n v="90"/>
    <x v="1"/>
    <n v="0"/>
    <n v="1"/>
    <n v="0"/>
    <n v="9"/>
    <n v="0.46666666666666667"/>
    <x v="1"/>
    <x v="2"/>
    <x v="0"/>
    <n v="0"/>
    <x v="4"/>
  </r>
  <r>
    <n v="248"/>
    <x v="2"/>
    <x v="3"/>
    <x v="0"/>
    <x v="10"/>
    <x v="1"/>
    <x v="8"/>
    <n v="87"/>
    <x v="1"/>
    <n v="0"/>
    <n v="1"/>
    <n v="0"/>
    <n v="9"/>
    <n v="0.46666666666666667"/>
    <x v="1"/>
    <x v="5"/>
    <x v="1"/>
    <n v="0"/>
    <x v="4"/>
  </r>
  <r>
    <n v="248"/>
    <x v="2"/>
    <x v="3"/>
    <x v="0"/>
    <x v="0"/>
    <x v="11"/>
    <x v="39"/>
    <n v="85"/>
    <x v="0"/>
    <n v="1"/>
    <n v="0"/>
    <n v="0"/>
    <n v="7"/>
    <n v="0.6"/>
    <x v="1"/>
    <x v="11"/>
    <x v="0"/>
    <n v="1"/>
    <x v="4"/>
  </r>
  <r>
    <n v="249"/>
    <x v="2"/>
    <x v="3"/>
    <x v="0"/>
    <x v="11"/>
    <x v="3"/>
    <x v="4"/>
    <n v="111"/>
    <x v="1"/>
    <n v="0"/>
    <n v="1"/>
    <n v="0"/>
    <n v="6"/>
    <n v="0.66666666666666674"/>
    <x v="1"/>
    <x v="12"/>
    <x v="1"/>
    <n v="0"/>
    <x v="2"/>
  </r>
  <r>
    <n v="249"/>
    <x v="2"/>
    <x v="3"/>
    <x v="0"/>
    <x v="2"/>
    <x v="10"/>
    <x v="81"/>
    <n v="94"/>
    <x v="0"/>
    <n v="1"/>
    <n v="0"/>
    <n v="0"/>
    <n v="3"/>
    <n v="0.8666666666666667"/>
    <x v="0"/>
    <x v="2"/>
    <x v="0"/>
    <n v="1"/>
    <x v="3"/>
  </r>
  <r>
    <n v="250"/>
    <x v="2"/>
    <x v="3"/>
    <x v="0"/>
    <x v="8"/>
    <x v="5"/>
    <x v="62"/>
    <n v="117"/>
    <x v="1"/>
    <n v="0"/>
    <n v="1"/>
    <n v="0"/>
    <n v="13"/>
    <n v="0.19999999999999996"/>
    <x v="1"/>
    <x v="13"/>
    <x v="1"/>
    <n v="0"/>
    <x v="5"/>
  </r>
  <r>
    <n v="250"/>
    <x v="2"/>
    <x v="3"/>
    <x v="0"/>
    <x v="4"/>
    <x v="9"/>
    <x v="19"/>
    <n v="68"/>
    <x v="0"/>
    <n v="1"/>
    <n v="0"/>
    <n v="0"/>
    <n v="1"/>
    <n v="1"/>
    <x v="0"/>
    <x v="8"/>
    <x v="0"/>
    <n v="1"/>
    <x v="3"/>
  </r>
  <r>
    <n v="251"/>
    <x v="2"/>
    <x v="3"/>
    <x v="0"/>
    <x v="6"/>
    <x v="17"/>
    <x v="6"/>
    <n v="52"/>
    <x v="0"/>
    <n v="1"/>
    <n v="0"/>
    <n v="0"/>
    <n v="11"/>
    <n v="0.33333333333333337"/>
    <x v="1"/>
    <x v="4"/>
    <x v="0"/>
    <n v="1"/>
    <x v="4"/>
  </r>
  <r>
    <n v="251"/>
    <x v="2"/>
    <x v="3"/>
    <x v="0"/>
    <x v="16"/>
    <x v="7"/>
    <x v="99"/>
    <n v="82"/>
    <x v="1"/>
    <n v="0"/>
    <n v="1"/>
    <n v="0"/>
    <n v="16"/>
    <n v="0"/>
    <x v="1"/>
    <x v="14"/>
    <x v="1"/>
    <n v="0"/>
    <x v="6"/>
  </r>
  <r>
    <n v="252"/>
    <x v="2"/>
    <x v="3"/>
    <x v="0"/>
    <x v="17"/>
    <x v="13"/>
    <x v="8"/>
    <n v="60"/>
    <x v="0"/>
    <n v="1"/>
    <n v="0"/>
    <n v="0"/>
    <n v="9"/>
    <n v="0.46666666666666667"/>
    <x v="1"/>
    <x v="3"/>
    <x v="1"/>
    <n v="1"/>
    <x v="4"/>
  </r>
  <r>
    <n v="252"/>
    <x v="2"/>
    <x v="3"/>
    <x v="0"/>
    <x v="13"/>
    <x v="16"/>
    <x v="23"/>
    <n v="85"/>
    <x v="1"/>
    <n v="0"/>
    <n v="1"/>
    <n v="0"/>
    <n v="14"/>
    <n v="0.1333333333333333"/>
    <x v="1"/>
    <x v="7"/>
    <x v="0"/>
    <n v="0"/>
    <x v="5"/>
  </r>
  <r>
    <n v="253"/>
    <x v="2"/>
    <x v="3"/>
    <x v="0"/>
    <x v="12"/>
    <x v="0"/>
    <x v="46"/>
    <n v="117"/>
    <x v="1"/>
    <n v="0"/>
    <n v="1"/>
    <n v="0"/>
    <n v="15"/>
    <n v="6.6666666666666652E-2"/>
    <x v="1"/>
    <x v="0"/>
    <x v="0"/>
    <n v="0"/>
    <x v="6"/>
  </r>
  <r>
    <n v="253"/>
    <x v="2"/>
    <x v="3"/>
    <x v="0"/>
    <x v="1"/>
    <x v="12"/>
    <x v="19"/>
    <n v="57"/>
    <x v="0"/>
    <n v="1"/>
    <n v="0"/>
    <n v="0"/>
    <n v="1"/>
    <n v="1"/>
    <x v="0"/>
    <x v="10"/>
    <x v="0"/>
    <n v="1"/>
    <x v="3"/>
  </r>
  <r>
    <n v="254"/>
    <x v="2"/>
    <x v="3"/>
    <x v="0"/>
    <x v="3"/>
    <x v="15"/>
    <x v="9"/>
    <n v="96"/>
    <x v="1"/>
    <n v="0"/>
    <n v="1"/>
    <n v="0"/>
    <n v="12"/>
    <n v="0.26666666666666672"/>
    <x v="1"/>
    <x v="15"/>
    <x v="1"/>
    <n v="0"/>
    <x v="1"/>
  </r>
  <r>
    <n v="254"/>
    <x v="2"/>
    <x v="3"/>
    <x v="0"/>
    <x v="14"/>
    <x v="2"/>
    <x v="29"/>
    <n v="76"/>
    <x v="0"/>
    <n v="1"/>
    <n v="0"/>
    <n v="0"/>
    <n v="5"/>
    <n v="0.73333333333333339"/>
    <x v="1"/>
    <x v="1"/>
    <x v="0"/>
    <n v="1"/>
    <x v="2"/>
  </r>
  <r>
    <n v="255"/>
    <x v="2"/>
    <x v="3"/>
    <x v="0"/>
    <x v="15"/>
    <x v="18"/>
    <x v="39"/>
    <n v="98"/>
    <x v="1"/>
    <n v="0"/>
    <n v="1"/>
    <n v="0"/>
    <n v="7"/>
    <n v="0.6"/>
    <x v="1"/>
    <x v="6"/>
    <x v="1"/>
    <n v="0"/>
    <x v="4"/>
  </r>
  <r>
    <n v="255"/>
    <x v="2"/>
    <x v="3"/>
    <x v="0"/>
    <x v="18"/>
    <x v="14"/>
    <x v="48"/>
    <n v="87"/>
    <x v="0"/>
    <n v="1"/>
    <n v="0"/>
    <n v="0"/>
    <n v="4"/>
    <n v="0.8"/>
    <x v="1"/>
    <x v="9"/>
    <x v="1"/>
    <n v="1"/>
    <x v="2"/>
  </r>
  <r>
    <n v="256"/>
    <x v="2"/>
    <x v="4"/>
    <x v="0"/>
    <x v="15"/>
    <x v="1"/>
    <x v="11"/>
    <n v="105"/>
    <x v="1"/>
    <n v="0"/>
    <n v="1"/>
    <n v="0"/>
    <n v="13"/>
    <n v="0.19999999999999996"/>
    <x v="1"/>
    <x v="6"/>
    <x v="1"/>
    <n v="0"/>
    <x v="5"/>
  </r>
  <r>
    <n v="256"/>
    <x v="2"/>
    <x v="4"/>
    <x v="0"/>
    <x v="0"/>
    <x v="14"/>
    <x v="38"/>
    <n v="67"/>
    <x v="0"/>
    <n v="1"/>
    <n v="0"/>
    <n v="0"/>
    <n v="2"/>
    <n v="0.93333333333333335"/>
    <x v="0"/>
    <x v="11"/>
    <x v="0"/>
    <n v="1"/>
    <x v="0"/>
  </r>
  <r>
    <n v="257"/>
    <x v="2"/>
    <x v="4"/>
    <x v="0"/>
    <x v="13"/>
    <x v="10"/>
    <x v="12"/>
    <n v="60"/>
    <x v="0"/>
    <n v="1"/>
    <n v="0"/>
    <n v="0"/>
    <n v="10"/>
    <n v="0.4"/>
    <x v="1"/>
    <x v="7"/>
    <x v="0"/>
    <n v="1"/>
    <x v="1"/>
  </r>
  <r>
    <n v="257"/>
    <x v="2"/>
    <x v="4"/>
    <x v="0"/>
    <x v="11"/>
    <x v="13"/>
    <x v="23"/>
    <n v="77"/>
    <x v="1"/>
    <n v="0"/>
    <n v="1"/>
    <n v="0"/>
    <n v="16"/>
    <n v="0"/>
    <x v="1"/>
    <x v="12"/>
    <x v="1"/>
    <n v="0"/>
    <x v="5"/>
  </r>
  <r>
    <n v="258"/>
    <x v="2"/>
    <x v="4"/>
    <x v="0"/>
    <x v="8"/>
    <x v="7"/>
    <x v="9"/>
    <n v="88"/>
    <x v="1"/>
    <n v="0"/>
    <n v="1"/>
    <n v="0"/>
    <n v="11"/>
    <n v="0.33333333333333337"/>
    <x v="1"/>
    <x v="13"/>
    <x v="1"/>
    <n v="0"/>
    <x v="1"/>
  </r>
  <r>
    <n v="258"/>
    <x v="2"/>
    <x v="4"/>
    <x v="0"/>
    <x v="6"/>
    <x v="9"/>
    <x v="34"/>
    <n v="76"/>
    <x v="0"/>
    <n v="1"/>
    <n v="0"/>
    <n v="0"/>
    <n v="5"/>
    <n v="0.73333333333333339"/>
    <x v="1"/>
    <x v="4"/>
    <x v="0"/>
    <n v="1"/>
    <x v="4"/>
  </r>
  <r>
    <n v="259"/>
    <x v="2"/>
    <x v="4"/>
    <x v="0"/>
    <x v="12"/>
    <x v="15"/>
    <x v="55"/>
    <n v="79"/>
    <x v="0"/>
    <n v="1"/>
    <n v="0"/>
    <n v="0"/>
    <n v="4"/>
    <n v="0.8"/>
    <x v="1"/>
    <x v="0"/>
    <x v="0"/>
    <n v="1"/>
    <x v="2"/>
  </r>
  <r>
    <n v="259"/>
    <x v="2"/>
    <x v="4"/>
    <x v="0"/>
    <x v="14"/>
    <x v="12"/>
    <x v="32"/>
    <n v="95"/>
    <x v="1"/>
    <n v="0"/>
    <n v="1"/>
    <n v="0"/>
    <n v="9"/>
    <n v="0.46666666666666667"/>
    <x v="1"/>
    <x v="1"/>
    <x v="0"/>
    <n v="0"/>
    <x v="1"/>
  </r>
  <r>
    <n v="260"/>
    <x v="2"/>
    <x v="4"/>
    <x v="0"/>
    <x v="4"/>
    <x v="17"/>
    <x v="61"/>
    <n v="88"/>
    <x v="0"/>
    <n v="1"/>
    <n v="0"/>
    <n v="0"/>
    <n v="1"/>
    <n v="1"/>
    <x v="0"/>
    <x v="8"/>
    <x v="0"/>
    <n v="1"/>
    <x v="7"/>
  </r>
  <r>
    <n v="260"/>
    <x v="2"/>
    <x v="4"/>
    <x v="0"/>
    <x v="16"/>
    <x v="5"/>
    <x v="34"/>
    <n v="120"/>
    <x v="1"/>
    <n v="0"/>
    <n v="1"/>
    <n v="0"/>
    <n v="5"/>
    <n v="0.73333333333333339"/>
    <x v="1"/>
    <x v="14"/>
    <x v="1"/>
    <n v="0"/>
    <x v="4"/>
  </r>
  <r>
    <n v="261"/>
    <x v="2"/>
    <x v="4"/>
    <x v="0"/>
    <x v="18"/>
    <x v="11"/>
    <x v="47"/>
    <n v="74"/>
    <x v="0"/>
    <n v="1"/>
    <n v="0"/>
    <n v="0"/>
    <n v="3"/>
    <n v="0.8666666666666667"/>
    <x v="1"/>
    <x v="9"/>
    <x v="1"/>
    <n v="1"/>
    <x v="2"/>
  </r>
  <r>
    <n v="261"/>
    <x v="2"/>
    <x v="4"/>
    <x v="0"/>
    <x v="10"/>
    <x v="18"/>
    <x v="17"/>
    <n v="97"/>
    <x v="1"/>
    <n v="0"/>
    <n v="1"/>
    <n v="0"/>
    <n v="12"/>
    <n v="0.26666666666666672"/>
    <x v="1"/>
    <x v="5"/>
    <x v="1"/>
    <n v="0"/>
    <x v="1"/>
  </r>
  <r>
    <n v="262"/>
    <x v="2"/>
    <x v="4"/>
    <x v="0"/>
    <x v="17"/>
    <x v="3"/>
    <x v="53"/>
    <n v="87"/>
    <x v="1"/>
    <n v="0"/>
    <n v="1"/>
    <n v="0"/>
    <n v="15"/>
    <n v="6.6666666666666652E-2"/>
    <x v="1"/>
    <x v="3"/>
    <x v="1"/>
    <n v="0"/>
    <x v="5"/>
  </r>
  <r>
    <n v="262"/>
    <x v="2"/>
    <x v="4"/>
    <x v="0"/>
    <x v="2"/>
    <x v="16"/>
    <x v="39"/>
    <n v="63"/>
    <x v="0"/>
    <n v="1"/>
    <n v="0"/>
    <n v="0"/>
    <n v="7"/>
    <n v="0.6"/>
    <x v="1"/>
    <x v="2"/>
    <x v="0"/>
    <n v="1"/>
    <x v="4"/>
  </r>
  <r>
    <n v="263"/>
    <x v="2"/>
    <x v="4"/>
    <x v="0"/>
    <x v="1"/>
    <x v="2"/>
    <x v="6"/>
    <n v="67"/>
    <x v="0"/>
    <n v="1"/>
    <n v="0"/>
    <n v="0"/>
    <n v="8"/>
    <n v="0.53333333333333333"/>
    <x v="1"/>
    <x v="10"/>
    <x v="0"/>
    <n v="1"/>
    <x v="4"/>
  </r>
  <r>
    <n v="263"/>
    <x v="2"/>
    <x v="4"/>
    <x v="0"/>
    <x v="3"/>
    <x v="0"/>
    <x v="11"/>
    <n v="82"/>
    <x v="1"/>
    <n v="0"/>
    <n v="1"/>
    <n v="0"/>
    <n v="13"/>
    <n v="0.19999999999999996"/>
    <x v="1"/>
    <x v="15"/>
    <x v="1"/>
    <n v="0"/>
    <x v="5"/>
  </r>
  <r>
    <n v="264"/>
    <x v="2"/>
    <x v="5"/>
    <x v="0"/>
    <x v="0"/>
    <x v="13"/>
    <x v="52"/>
    <n v="100"/>
    <x v="0"/>
    <n v="1"/>
    <n v="0"/>
    <n v="0"/>
    <n v="4"/>
    <n v="0.8"/>
    <x v="0"/>
    <x v="11"/>
    <x v="0"/>
    <n v="1"/>
    <x v="0"/>
  </r>
  <r>
    <n v="264"/>
    <x v="2"/>
    <x v="5"/>
    <x v="0"/>
    <x v="13"/>
    <x v="1"/>
    <x v="10"/>
    <n v="101"/>
    <x v="1"/>
    <n v="0"/>
    <n v="1"/>
    <n v="0"/>
    <n v="5"/>
    <n v="0.73333333333333339"/>
    <x v="0"/>
    <x v="7"/>
    <x v="0"/>
    <n v="0"/>
    <x v="0"/>
  </r>
  <r>
    <n v="265"/>
    <x v="2"/>
    <x v="5"/>
    <x v="0"/>
    <x v="4"/>
    <x v="2"/>
    <x v="39"/>
    <n v="92"/>
    <x v="1"/>
    <n v="0"/>
    <n v="1"/>
    <n v="0"/>
    <n v="7"/>
    <n v="0.6"/>
    <x v="1"/>
    <x v="8"/>
    <x v="0"/>
    <n v="0"/>
    <x v="4"/>
  </r>
  <r>
    <n v="265"/>
    <x v="2"/>
    <x v="5"/>
    <x v="0"/>
    <x v="3"/>
    <x v="5"/>
    <x v="28"/>
    <n v="87"/>
    <x v="0"/>
    <n v="1"/>
    <n v="0"/>
    <n v="0"/>
    <n v="6"/>
    <n v="0.66666666666666674"/>
    <x v="1"/>
    <x v="15"/>
    <x v="1"/>
    <n v="1"/>
    <x v="2"/>
  </r>
  <r>
    <n v="266"/>
    <x v="2"/>
    <x v="5"/>
    <x v="0"/>
    <x v="14"/>
    <x v="7"/>
    <x v="39"/>
    <n v="115"/>
    <x v="1"/>
    <n v="0"/>
    <n v="1"/>
    <n v="0"/>
    <n v="7"/>
    <n v="0.6"/>
    <x v="1"/>
    <x v="1"/>
    <x v="0"/>
    <n v="0"/>
    <x v="4"/>
  </r>
  <r>
    <n v="266"/>
    <x v="2"/>
    <x v="5"/>
    <x v="0"/>
    <x v="6"/>
    <x v="15"/>
    <x v="65"/>
    <n v="87"/>
    <x v="0"/>
    <n v="1"/>
    <n v="0"/>
    <n v="0"/>
    <n v="2"/>
    <n v="0.93333333333333335"/>
    <x v="0"/>
    <x v="4"/>
    <x v="0"/>
    <n v="1"/>
    <x v="3"/>
  </r>
  <r>
    <n v="267"/>
    <x v="2"/>
    <x v="5"/>
    <x v="0"/>
    <x v="1"/>
    <x v="17"/>
    <x v="62"/>
    <n v="54"/>
    <x v="0"/>
    <n v="1"/>
    <n v="0"/>
    <n v="0"/>
    <n v="14"/>
    <n v="0.1333333333333333"/>
    <x v="1"/>
    <x v="10"/>
    <x v="0"/>
    <n v="1"/>
    <x v="5"/>
  </r>
  <r>
    <n v="267"/>
    <x v="2"/>
    <x v="5"/>
    <x v="0"/>
    <x v="16"/>
    <x v="0"/>
    <x v="16"/>
    <n v="68"/>
    <x v="1"/>
    <n v="0"/>
    <n v="1"/>
    <n v="0"/>
    <n v="16"/>
    <n v="0"/>
    <x v="1"/>
    <x v="14"/>
    <x v="1"/>
    <n v="0"/>
    <x v="6"/>
  </r>
  <r>
    <n v="268"/>
    <x v="2"/>
    <x v="5"/>
    <x v="0"/>
    <x v="10"/>
    <x v="3"/>
    <x v="69"/>
    <n v="143"/>
    <x v="1"/>
    <n v="0"/>
    <n v="1"/>
    <n v="0"/>
    <n v="15"/>
    <n v="6.6666666666666652E-2"/>
    <x v="1"/>
    <x v="5"/>
    <x v="1"/>
    <n v="0"/>
    <x v="6"/>
  </r>
  <r>
    <n v="268"/>
    <x v="2"/>
    <x v="5"/>
    <x v="0"/>
    <x v="2"/>
    <x v="11"/>
    <x v="54"/>
    <n v="59"/>
    <x v="0"/>
    <n v="1"/>
    <n v="0"/>
    <n v="0"/>
    <n v="1"/>
    <n v="1"/>
    <x v="0"/>
    <x v="2"/>
    <x v="0"/>
    <n v="1"/>
    <x v="10"/>
  </r>
  <r>
    <n v="269"/>
    <x v="2"/>
    <x v="5"/>
    <x v="0"/>
    <x v="18"/>
    <x v="16"/>
    <x v="21"/>
    <n v="76"/>
    <x v="1"/>
    <n v="0"/>
    <n v="1"/>
    <n v="0"/>
    <n v="13"/>
    <n v="0.19999999999999996"/>
    <x v="1"/>
    <x v="9"/>
    <x v="1"/>
    <n v="0"/>
    <x v="5"/>
  </r>
  <r>
    <n v="269"/>
    <x v="2"/>
    <x v="5"/>
    <x v="0"/>
    <x v="17"/>
    <x v="18"/>
    <x v="9"/>
    <n v="69"/>
    <x v="0"/>
    <n v="1"/>
    <n v="0"/>
    <n v="0"/>
    <n v="10"/>
    <n v="0.4"/>
    <x v="1"/>
    <x v="3"/>
    <x v="1"/>
    <n v="1"/>
    <x v="1"/>
  </r>
  <r>
    <n v="270"/>
    <x v="2"/>
    <x v="5"/>
    <x v="0"/>
    <x v="8"/>
    <x v="12"/>
    <x v="1"/>
    <n v="113"/>
    <x v="1"/>
    <n v="0"/>
    <n v="1"/>
    <n v="0"/>
    <n v="12"/>
    <n v="0.26666666666666672"/>
    <x v="1"/>
    <x v="13"/>
    <x v="1"/>
    <n v="0"/>
    <x v="1"/>
  </r>
  <r>
    <n v="270"/>
    <x v="2"/>
    <x v="5"/>
    <x v="0"/>
    <x v="12"/>
    <x v="9"/>
    <x v="77"/>
    <n v="72"/>
    <x v="0"/>
    <n v="1"/>
    <n v="0"/>
    <n v="0"/>
    <n v="3"/>
    <n v="0.8666666666666667"/>
    <x v="0"/>
    <x v="0"/>
    <x v="0"/>
    <n v="1"/>
    <x v="3"/>
  </r>
  <r>
    <n v="271"/>
    <x v="2"/>
    <x v="5"/>
    <x v="0"/>
    <x v="15"/>
    <x v="10"/>
    <x v="74"/>
    <n v="73"/>
    <x v="0"/>
    <n v="1"/>
    <n v="0"/>
    <n v="0"/>
    <n v="9"/>
    <n v="0.46666666666666667"/>
    <x v="1"/>
    <x v="6"/>
    <x v="1"/>
    <n v="1"/>
    <x v="1"/>
  </r>
  <r>
    <n v="271"/>
    <x v="2"/>
    <x v="5"/>
    <x v="0"/>
    <x v="11"/>
    <x v="14"/>
    <x v="66"/>
    <n v="78"/>
    <x v="1"/>
    <n v="0"/>
    <n v="1"/>
    <n v="0"/>
    <n v="11"/>
    <n v="0.33333333333333337"/>
    <x v="1"/>
    <x v="12"/>
    <x v="1"/>
    <n v="0"/>
    <x v="1"/>
  </r>
  <r>
    <n v="272"/>
    <x v="2"/>
    <x v="6"/>
    <x v="0"/>
    <x v="0"/>
    <x v="2"/>
    <x v="42"/>
    <n v="90"/>
    <x v="1"/>
    <n v="0"/>
    <n v="1"/>
    <n v="0"/>
    <n v="6"/>
    <n v="0.66666666666666674"/>
    <x v="1"/>
    <x v="11"/>
    <x v="0"/>
    <n v="0"/>
    <x v="4"/>
  </r>
  <r>
    <n v="272"/>
    <x v="2"/>
    <x v="6"/>
    <x v="0"/>
    <x v="3"/>
    <x v="1"/>
    <x v="18"/>
    <n v="81"/>
    <x v="0"/>
    <n v="1"/>
    <n v="0"/>
    <n v="0"/>
    <n v="3"/>
    <n v="0.8666666666666667"/>
    <x v="1"/>
    <x v="15"/>
    <x v="1"/>
    <n v="1"/>
    <x v="2"/>
  </r>
  <r>
    <n v="273"/>
    <x v="2"/>
    <x v="6"/>
    <x v="0"/>
    <x v="12"/>
    <x v="11"/>
    <x v="44"/>
    <n v="59"/>
    <x v="0"/>
    <n v="1"/>
    <n v="0"/>
    <n v="0"/>
    <n v="12"/>
    <n v="0.26666666666666672"/>
    <x v="1"/>
    <x v="0"/>
    <x v="0"/>
    <n v="1"/>
    <x v="5"/>
  </r>
  <r>
    <n v="273"/>
    <x v="2"/>
    <x v="6"/>
    <x v="0"/>
    <x v="10"/>
    <x v="12"/>
    <x v="69"/>
    <n v="65"/>
    <x v="1"/>
    <n v="0"/>
    <n v="1"/>
    <n v="0"/>
    <n v="15"/>
    <n v="6.6666666666666652E-2"/>
    <x v="1"/>
    <x v="5"/>
    <x v="1"/>
    <n v="0"/>
    <x v="6"/>
  </r>
  <r>
    <n v="274"/>
    <x v="2"/>
    <x v="6"/>
    <x v="0"/>
    <x v="14"/>
    <x v="18"/>
    <x v="44"/>
    <n v="99"/>
    <x v="1"/>
    <n v="0"/>
    <n v="1"/>
    <n v="0"/>
    <n v="12"/>
    <n v="0.26666666666666672"/>
    <x v="1"/>
    <x v="1"/>
    <x v="0"/>
    <n v="0"/>
    <x v="5"/>
  </r>
  <r>
    <n v="274"/>
    <x v="2"/>
    <x v="6"/>
    <x v="0"/>
    <x v="18"/>
    <x v="15"/>
    <x v="20"/>
    <n v="65"/>
    <x v="0"/>
    <n v="1"/>
    <n v="0"/>
    <n v="0"/>
    <n v="2"/>
    <n v="0.93333333333333335"/>
    <x v="1"/>
    <x v="9"/>
    <x v="1"/>
    <n v="1"/>
    <x v="2"/>
  </r>
  <r>
    <n v="275"/>
    <x v="2"/>
    <x v="6"/>
    <x v="0"/>
    <x v="4"/>
    <x v="13"/>
    <x v="7"/>
    <n v="40"/>
    <x v="0"/>
    <n v="1"/>
    <n v="0"/>
    <n v="0"/>
    <n v="1"/>
    <n v="1"/>
    <x v="0"/>
    <x v="8"/>
    <x v="0"/>
    <n v="1"/>
    <x v="0"/>
  </r>
  <r>
    <n v="275"/>
    <x v="2"/>
    <x v="6"/>
    <x v="0"/>
    <x v="13"/>
    <x v="5"/>
    <x v="102"/>
    <n v="104"/>
    <x v="1"/>
    <n v="0"/>
    <n v="1"/>
    <n v="0"/>
    <n v="16"/>
    <n v="0"/>
    <x v="1"/>
    <x v="7"/>
    <x v="0"/>
    <n v="0"/>
    <x v="8"/>
  </r>
  <r>
    <n v="276"/>
    <x v="2"/>
    <x v="6"/>
    <x v="0"/>
    <x v="6"/>
    <x v="16"/>
    <x v="60"/>
    <n v="72"/>
    <x v="1"/>
    <n v="0"/>
    <n v="1"/>
    <n v="0"/>
    <n v="10"/>
    <n v="0.4"/>
    <x v="1"/>
    <x v="4"/>
    <x v="0"/>
    <n v="0"/>
    <x v="1"/>
  </r>
  <r>
    <n v="276"/>
    <x v="2"/>
    <x v="6"/>
    <x v="0"/>
    <x v="17"/>
    <x v="7"/>
    <x v="1"/>
    <n v="71"/>
    <x v="0"/>
    <n v="1"/>
    <n v="0"/>
    <n v="0"/>
    <n v="9"/>
    <n v="0.46666666666666667"/>
    <x v="1"/>
    <x v="3"/>
    <x v="1"/>
    <n v="1"/>
    <x v="1"/>
  </r>
  <r>
    <n v="277"/>
    <x v="2"/>
    <x v="6"/>
    <x v="0"/>
    <x v="15"/>
    <x v="0"/>
    <x v="18"/>
    <n v="77"/>
    <x v="0"/>
    <n v="1"/>
    <n v="0"/>
    <n v="0"/>
    <n v="3"/>
    <n v="0.8666666666666667"/>
    <x v="1"/>
    <x v="6"/>
    <x v="1"/>
    <n v="1"/>
    <x v="2"/>
  </r>
  <r>
    <n v="277"/>
    <x v="2"/>
    <x v="6"/>
    <x v="0"/>
    <x v="1"/>
    <x v="14"/>
    <x v="12"/>
    <n v="90"/>
    <x v="1"/>
    <n v="0"/>
    <n v="1"/>
    <n v="0"/>
    <n v="8"/>
    <n v="0.53333333333333333"/>
    <x v="1"/>
    <x v="10"/>
    <x v="0"/>
    <n v="0"/>
    <x v="1"/>
  </r>
  <r>
    <n v="278"/>
    <x v="2"/>
    <x v="6"/>
    <x v="0"/>
    <x v="8"/>
    <x v="3"/>
    <x v="86"/>
    <n v="81"/>
    <x v="1"/>
    <n v="0"/>
    <n v="1"/>
    <n v="0"/>
    <n v="14"/>
    <n v="0.1333333333333333"/>
    <x v="1"/>
    <x v="13"/>
    <x v="1"/>
    <n v="0"/>
    <x v="5"/>
  </r>
  <r>
    <n v="278"/>
    <x v="2"/>
    <x v="6"/>
    <x v="0"/>
    <x v="2"/>
    <x v="9"/>
    <x v="42"/>
    <n v="64"/>
    <x v="0"/>
    <n v="1"/>
    <n v="0"/>
    <n v="0"/>
    <n v="6"/>
    <n v="0.66666666666666674"/>
    <x v="1"/>
    <x v="2"/>
    <x v="0"/>
    <n v="1"/>
    <x v="4"/>
  </r>
  <r>
    <n v="279"/>
    <x v="2"/>
    <x v="6"/>
    <x v="0"/>
    <x v="16"/>
    <x v="10"/>
    <x v="21"/>
    <n v="85"/>
    <x v="1"/>
    <n v="0"/>
    <n v="1"/>
    <n v="0"/>
    <n v="11"/>
    <n v="0.33333333333333337"/>
    <x v="1"/>
    <x v="14"/>
    <x v="1"/>
    <n v="0"/>
    <x v="5"/>
  </r>
  <r>
    <n v="279"/>
    <x v="2"/>
    <x v="6"/>
    <x v="0"/>
    <x v="11"/>
    <x v="17"/>
    <x v="8"/>
    <n v="69"/>
    <x v="0"/>
    <n v="1"/>
    <n v="0"/>
    <n v="0"/>
    <n v="5"/>
    <n v="0.73333333333333339"/>
    <x v="1"/>
    <x v="12"/>
    <x v="1"/>
    <n v="1"/>
    <x v="4"/>
  </r>
  <r>
    <n v="280"/>
    <x v="2"/>
    <x v="7"/>
    <x v="0"/>
    <x v="14"/>
    <x v="1"/>
    <x v="47"/>
    <n v="76"/>
    <x v="0"/>
    <n v="1"/>
    <n v="0"/>
    <n v="0"/>
    <n v="7"/>
    <n v="0.6"/>
    <x v="1"/>
    <x v="1"/>
    <x v="0"/>
    <n v="1"/>
    <x v="2"/>
  </r>
  <r>
    <n v="280"/>
    <x v="2"/>
    <x v="7"/>
    <x v="0"/>
    <x v="0"/>
    <x v="15"/>
    <x v="9"/>
    <n v="97"/>
    <x v="1"/>
    <n v="0"/>
    <n v="1"/>
    <n v="0"/>
    <n v="13"/>
    <n v="0.19999999999999996"/>
    <x v="1"/>
    <x v="11"/>
    <x v="0"/>
    <n v="0"/>
    <x v="1"/>
  </r>
  <r>
    <n v="281"/>
    <x v="2"/>
    <x v="7"/>
    <x v="0"/>
    <x v="13"/>
    <x v="7"/>
    <x v="18"/>
    <n v="81"/>
    <x v="0"/>
    <n v="1"/>
    <n v="0"/>
    <n v="0"/>
    <n v="9"/>
    <n v="0.46666666666666667"/>
    <x v="1"/>
    <x v="7"/>
    <x v="0"/>
    <n v="1"/>
    <x v="2"/>
  </r>
  <r>
    <n v="281"/>
    <x v="2"/>
    <x v="7"/>
    <x v="0"/>
    <x v="6"/>
    <x v="13"/>
    <x v="42"/>
    <n v="90"/>
    <x v="1"/>
    <n v="0"/>
    <n v="1"/>
    <n v="0"/>
    <n v="11"/>
    <n v="0.33333333333333337"/>
    <x v="1"/>
    <x v="4"/>
    <x v="0"/>
    <n v="0"/>
    <x v="4"/>
  </r>
  <r>
    <n v="282"/>
    <x v="2"/>
    <x v="7"/>
    <x v="0"/>
    <x v="1"/>
    <x v="11"/>
    <x v="0"/>
    <n v="93"/>
    <x v="0"/>
    <n v="1"/>
    <n v="0"/>
    <n v="0"/>
    <n v="5"/>
    <n v="0.73333333333333339"/>
    <x v="0"/>
    <x v="10"/>
    <x v="0"/>
    <n v="1"/>
    <x v="0"/>
  </r>
  <r>
    <n v="282"/>
    <x v="2"/>
    <x v="7"/>
    <x v="0"/>
    <x v="10"/>
    <x v="0"/>
    <x v="30"/>
    <n v="106"/>
    <x v="1"/>
    <n v="0"/>
    <n v="1"/>
    <n v="0"/>
    <n v="8"/>
    <n v="0.53333333333333333"/>
    <x v="1"/>
    <x v="5"/>
    <x v="1"/>
    <n v="0"/>
    <x v="2"/>
  </r>
  <r>
    <n v="283"/>
    <x v="2"/>
    <x v="7"/>
    <x v="0"/>
    <x v="4"/>
    <x v="16"/>
    <x v="68"/>
    <n v="73"/>
    <x v="0"/>
    <n v="1"/>
    <n v="0"/>
    <n v="0"/>
    <n v="2"/>
    <n v="0.93333333333333335"/>
    <x v="0"/>
    <x v="8"/>
    <x v="0"/>
    <n v="1"/>
    <x v="9"/>
  </r>
  <r>
    <n v="283"/>
    <x v="2"/>
    <x v="7"/>
    <x v="0"/>
    <x v="17"/>
    <x v="5"/>
    <x v="66"/>
    <n v="132"/>
    <x v="1"/>
    <n v="0"/>
    <n v="1"/>
    <n v="0"/>
    <n v="15"/>
    <n v="6.6666666666666652E-2"/>
    <x v="1"/>
    <x v="3"/>
    <x v="1"/>
    <n v="0"/>
    <x v="1"/>
  </r>
  <r>
    <n v="284"/>
    <x v="2"/>
    <x v="7"/>
    <x v="0"/>
    <x v="15"/>
    <x v="12"/>
    <x v="7"/>
    <n v="112"/>
    <x v="1"/>
    <n v="0"/>
    <n v="1"/>
    <n v="0"/>
    <n v="6"/>
    <n v="0.66666666666666674"/>
    <x v="0"/>
    <x v="6"/>
    <x v="1"/>
    <n v="0"/>
    <x v="0"/>
  </r>
  <r>
    <n v="284"/>
    <x v="2"/>
    <x v="7"/>
    <x v="0"/>
    <x v="12"/>
    <x v="14"/>
    <x v="43"/>
    <n v="104"/>
    <x v="0"/>
    <n v="1"/>
    <n v="0"/>
    <n v="0"/>
    <n v="4"/>
    <n v="0.8"/>
    <x v="0"/>
    <x v="0"/>
    <x v="0"/>
    <n v="1"/>
    <x v="3"/>
  </r>
  <r>
    <n v="285"/>
    <x v="2"/>
    <x v="7"/>
    <x v="0"/>
    <x v="2"/>
    <x v="17"/>
    <x v="99"/>
    <n v="75"/>
    <x v="1"/>
    <n v="0"/>
    <n v="1"/>
    <n v="0"/>
    <n v="16"/>
    <n v="0"/>
    <x v="1"/>
    <x v="2"/>
    <x v="0"/>
    <n v="0"/>
    <x v="6"/>
  </r>
  <r>
    <n v="285"/>
    <x v="2"/>
    <x v="7"/>
    <x v="0"/>
    <x v="16"/>
    <x v="3"/>
    <x v="26"/>
    <n v="52"/>
    <x v="0"/>
    <n v="1"/>
    <n v="0"/>
    <n v="0"/>
    <n v="14"/>
    <n v="0.1333333333333333"/>
    <x v="1"/>
    <x v="14"/>
    <x v="1"/>
    <n v="1"/>
    <x v="1"/>
  </r>
  <r>
    <n v="286"/>
    <x v="2"/>
    <x v="7"/>
    <x v="0"/>
    <x v="18"/>
    <x v="2"/>
    <x v="42"/>
    <n v="129"/>
    <x v="1"/>
    <n v="0"/>
    <n v="1"/>
    <n v="0"/>
    <n v="11"/>
    <n v="0.33333333333333337"/>
    <x v="1"/>
    <x v="9"/>
    <x v="1"/>
    <n v="0"/>
    <x v="4"/>
  </r>
  <r>
    <n v="286"/>
    <x v="2"/>
    <x v="7"/>
    <x v="0"/>
    <x v="3"/>
    <x v="18"/>
    <x v="72"/>
    <n v="81"/>
    <x v="0"/>
    <n v="1"/>
    <n v="0"/>
    <n v="0"/>
    <n v="3"/>
    <n v="0.8666666666666667"/>
    <x v="0"/>
    <x v="15"/>
    <x v="1"/>
    <n v="1"/>
    <x v="7"/>
  </r>
  <r>
    <n v="287"/>
    <x v="2"/>
    <x v="7"/>
    <x v="0"/>
    <x v="8"/>
    <x v="10"/>
    <x v="8"/>
    <n v="137"/>
    <x v="1"/>
    <n v="0"/>
    <n v="1"/>
    <n v="0"/>
    <n v="10"/>
    <n v="0.4"/>
    <x v="1"/>
    <x v="13"/>
    <x v="1"/>
    <n v="0"/>
    <x v="4"/>
  </r>
  <r>
    <n v="287"/>
    <x v="2"/>
    <x v="7"/>
    <x v="0"/>
    <x v="11"/>
    <x v="9"/>
    <x v="83"/>
    <n v="85"/>
    <x v="0"/>
    <n v="1"/>
    <n v="0"/>
    <n v="0"/>
    <n v="1"/>
    <n v="1"/>
    <x v="0"/>
    <x v="12"/>
    <x v="1"/>
    <n v="1"/>
    <x v="9"/>
  </r>
  <r>
    <n v="288"/>
    <x v="2"/>
    <x v="8"/>
    <x v="0"/>
    <x v="0"/>
    <x v="16"/>
    <x v="92"/>
    <n v="76"/>
    <x v="0"/>
    <n v="1"/>
    <n v="0"/>
    <n v="0"/>
    <n v="3"/>
    <n v="0.8666666666666667"/>
    <x v="1"/>
    <x v="11"/>
    <x v="0"/>
    <n v="1"/>
    <x v="2"/>
  </r>
  <r>
    <n v="288"/>
    <x v="2"/>
    <x v="8"/>
    <x v="0"/>
    <x v="17"/>
    <x v="1"/>
    <x v="9"/>
    <n v="91"/>
    <x v="1"/>
    <n v="0"/>
    <n v="1"/>
    <n v="0"/>
    <n v="12"/>
    <n v="0.26666666666666672"/>
    <x v="1"/>
    <x v="3"/>
    <x v="1"/>
    <n v="0"/>
    <x v="1"/>
  </r>
  <r>
    <n v="289"/>
    <x v="2"/>
    <x v="8"/>
    <x v="0"/>
    <x v="6"/>
    <x v="2"/>
    <x v="16"/>
    <n v="78"/>
    <x v="1"/>
    <n v="0"/>
    <n v="1"/>
    <n v="0"/>
    <n v="16"/>
    <n v="0"/>
    <x v="1"/>
    <x v="4"/>
    <x v="0"/>
    <n v="0"/>
    <x v="6"/>
  </r>
  <r>
    <n v="289"/>
    <x v="2"/>
    <x v="8"/>
    <x v="0"/>
    <x v="3"/>
    <x v="7"/>
    <x v="74"/>
    <n v="54"/>
    <x v="0"/>
    <n v="1"/>
    <n v="0"/>
    <n v="0"/>
    <n v="10"/>
    <n v="0.4"/>
    <x v="1"/>
    <x v="15"/>
    <x v="1"/>
    <n v="1"/>
    <x v="1"/>
  </r>
  <r>
    <n v="290"/>
    <x v="2"/>
    <x v="8"/>
    <x v="0"/>
    <x v="8"/>
    <x v="0"/>
    <x v="92"/>
    <n v="88"/>
    <x v="0"/>
    <n v="1"/>
    <n v="0"/>
    <n v="0"/>
    <n v="3"/>
    <n v="0.8666666666666667"/>
    <x v="1"/>
    <x v="13"/>
    <x v="1"/>
    <n v="1"/>
    <x v="2"/>
  </r>
  <r>
    <n v="290"/>
    <x v="2"/>
    <x v="8"/>
    <x v="0"/>
    <x v="1"/>
    <x v="9"/>
    <x v="34"/>
    <n v="91"/>
    <x v="1"/>
    <n v="0"/>
    <n v="1"/>
    <n v="0"/>
    <n v="6"/>
    <n v="0.66666666666666674"/>
    <x v="1"/>
    <x v="10"/>
    <x v="0"/>
    <n v="0"/>
    <x v="4"/>
  </r>
  <r>
    <n v="291"/>
    <x v="2"/>
    <x v="8"/>
    <x v="0"/>
    <x v="2"/>
    <x v="14"/>
    <x v="62"/>
    <n v="91"/>
    <x v="1"/>
    <n v="0"/>
    <n v="1"/>
    <n v="0"/>
    <n v="13"/>
    <n v="0.19999999999999996"/>
    <x v="1"/>
    <x v="2"/>
    <x v="0"/>
    <n v="0"/>
    <x v="5"/>
  </r>
  <r>
    <n v="291"/>
    <x v="2"/>
    <x v="8"/>
    <x v="0"/>
    <x v="15"/>
    <x v="3"/>
    <x v="92"/>
    <n v="68"/>
    <x v="0"/>
    <n v="1"/>
    <n v="0"/>
    <n v="0"/>
    <n v="3"/>
    <n v="0.8666666666666667"/>
    <x v="1"/>
    <x v="6"/>
    <x v="1"/>
    <n v="1"/>
    <x v="2"/>
  </r>
  <r>
    <n v="292"/>
    <x v="2"/>
    <x v="8"/>
    <x v="0"/>
    <x v="11"/>
    <x v="11"/>
    <x v="45"/>
    <n v="77"/>
    <x v="0"/>
    <n v="1"/>
    <n v="0"/>
    <n v="0"/>
    <n v="1"/>
    <n v="1"/>
    <x v="0"/>
    <x v="12"/>
    <x v="1"/>
    <n v="1"/>
    <x v="3"/>
  </r>
  <r>
    <n v="292"/>
    <x v="2"/>
    <x v="8"/>
    <x v="0"/>
    <x v="10"/>
    <x v="10"/>
    <x v="12"/>
    <n v="118"/>
    <x v="1"/>
    <n v="0"/>
    <n v="1"/>
    <n v="0"/>
    <n v="11"/>
    <n v="0.33333333333333337"/>
    <x v="1"/>
    <x v="5"/>
    <x v="1"/>
    <n v="0"/>
    <x v="1"/>
  </r>
  <r>
    <n v="293"/>
    <x v="2"/>
    <x v="8"/>
    <x v="0"/>
    <x v="18"/>
    <x v="13"/>
    <x v="39"/>
    <n v="93"/>
    <x v="1"/>
    <n v="0"/>
    <n v="1"/>
    <n v="0"/>
    <n v="7"/>
    <n v="0.6"/>
    <x v="1"/>
    <x v="9"/>
    <x v="1"/>
    <n v="0"/>
    <x v="4"/>
  </r>
  <r>
    <n v="293"/>
    <x v="2"/>
    <x v="8"/>
    <x v="0"/>
    <x v="13"/>
    <x v="18"/>
    <x v="30"/>
    <n v="87"/>
    <x v="0"/>
    <n v="1"/>
    <n v="0"/>
    <n v="0"/>
    <n v="2"/>
    <n v="0.93333333333333335"/>
    <x v="1"/>
    <x v="7"/>
    <x v="0"/>
    <n v="1"/>
    <x v="2"/>
  </r>
  <r>
    <n v="294"/>
    <x v="2"/>
    <x v="8"/>
    <x v="0"/>
    <x v="12"/>
    <x v="17"/>
    <x v="35"/>
    <n v="67"/>
    <x v="0"/>
    <n v="1"/>
    <n v="0"/>
    <n v="0"/>
    <n v="9"/>
    <n v="0.46666666666666667"/>
    <x v="1"/>
    <x v="0"/>
    <x v="0"/>
    <n v="1"/>
    <x v="4"/>
  </r>
  <r>
    <n v="294"/>
    <x v="2"/>
    <x v="8"/>
    <x v="0"/>
    <x v="16"/>
    <x v="12"/>
    <x v="11"/>
    <n v="80"/>
    <x v="1"/>
    <n v="0"/>
    <n v="1"/>
    <n v="0"/>
    <n v="14"/>
    <n v="0.1333333333333333"/>
    <x v="1"/>
    <x v="14"/>
    <x v="1"/>
    <n v="0"/>
    <x v="5"/>
  </r>
  <r>
    <n v="295"/>
    <x v="2"/>
    <x v="8"/>
    <x v="0"/>
    <x v="4"/>
    <x v="15"/>
    <x v="39"/>
    <n v="59"/>
    <x v="0"/>
    <n v="1"/>
    <n v="0"/>
    <n v="0"/>
    <n v="7"/>
    <n v="0.6"/>
    <x v="1"/>
    <x v="8"/>
    <x v="0"/>
    <n v="1"/>
    <x v="4"/>
  </r>
  <r>
    <n v="295"/>
    <x v="2"/>
    <x v="8"/>
    <x v="0"/>
    <x v="14"/>
    <x v="5"/>
    <x v="69"/>
    <n v="87"/>
    <x v="1"/>
    <n v="0"/>
    <n v="1"/>
    <n v="0"/>
    <n v="15"/>
    <n v="6.6666666666666652E-2"/>
    <x v="1"/>
    <x v="1"/>
    <x v="0"/>
    <n v="0"/>
    <x v="6"/>
  </r>
  <r>
    <n v="296"/>
    <x v="2"/>
    <x v="9"/>
    <x v="0"/>
    <x v="18"/>
    <x v="1"/>
    <x v="39"/>
    <n v="123"/>
    <x v="1"/>
    <n v="0"/>
    <n v="1"/>
    <n v="0"/>
    <n v="6"/>
    <n v="0.66666666666666674"/>
    <x v="1"/>
    <x v="9"/>
    <x v="1"/>
    <n v="0"/>
    <x v="4"/>
  </r>
  <r>
    <n v="296"/>
    <x v="2"/>
    <x v="9"/>
    <x v="0"/>
    <x v="0"/>
    <x v="18"/>
    <x v="71"/>
    <n v="87"/>
    <x v="0"/>
    <n v="1"/>
    <n v="0"/>
    <n v="0"/>
    <n v="2"/>
    <n v="0.93333333333333335"/>
    <x v="0"/>
    <x v="11"/>
    <x v="0"/>
    <n v="1"/>
    <x v="7"/>
  </r>
  <r>
    <n v="297"/>
    <x v="2"/>
    <x v="9"/>
    <x v="0"/>
    <x v="4"/>
    <x v="7"/>
    <x v="8"/>
    <n v="96"/>
    <x v="1"/>
    <n v="0"/>
    <n v="1"/>
    <n v="0"/>
    <n v="7"/>
    <n v="0.6"/>
    <x v="1"/>
    <x v="8"/>
    <x v="0"/>
    <n v="0"/>
    <x v="4"/>
  </r>
  <r>
    <n v="297"/>
    <x v="2"/>
    <x v="9"/>
    <x v="0"/>
    <x v="6"/>
    <x v="5"/>
    <x v="29"/>
    <n v="85"/>
    <x v="0"/>
    <n v="1"/>
    <n v="0"/>
    <n v="0"/>
    <n v="4"/>
    <n v="0.8"/>
    <x v="1"/>
    <x v="4"/>
    <x v="0"/>
    <n v="1"/>
    <x v="2"/>
  </r>
  <r>
    <n v="298"/>
    <x v="2"/>
    <x v="9"/>
    <x v="0"/>
    <x v="10"/>
    <x v="14"/>
    <x v="21"/>
    <n v="116"/>
    <x v="1"/>
    <n v="0"/>
    <n v="1"/>
    <n v="0"/>
    <n v="13"/>
    <n v="0.19999999999999996"/>
    <x v="1"/>
    <x v="5"/>
    <x v="1"/>
    <n v="0"/>
    <x v="5"/>
  </r>
  <r>
    <n v="298"/>
    <x v="2"/>
    <x v="9"/>
    <x v="0"/>
    <x v="15"/>
    <x v="11"/>
    <x v="49"/>
    <n v="69"/>
    <x v="0"/>
    <n v="1"/>
    <n v="0"/>
    <n v="0"/>
    <n v="3"/>
    <n v="0.8666666666666667"/>
    <x v="0"/>
    <x v="6"/>
    <x v="1"/>
    <n v="1"/>
    <x v="3"/>
  </r>
  <r>
    <n v="299"/>
    <x v="2"/>
    <x v="9"/>
    <x v="0"/>
    <x v="14"/>
    <x v="0"/>
    <x v="90"/>
    <n v="126"/>
    <x v="1"/>
    <n v="0"/>
    <n v="1"/>
    <n v="0"/>
    <n v="14"/>
    <n v="0.1333333333333333"/>
    <x v="1"/>
    <x v="1"/>
    <x v="0"/>
    <n v="0"/>
    <x v="5"/>
  </r>
  <r>
    <n v="299"/>
    <x v="2"/>
    <x v="9"/>
    <x v="0"/>
    <x v="1"/>
    <x v="15"/>
    <x v="31"/>
    <n v="62"/>
    <x v="0"/>
    <n v="1"/>
    <n v="0"/>
    <n v="0"/>
    <n v="1"/>
    <n v="1"/>
    <x v="0"/>
    <x v="10"/>
    <x v="0"/>
    <n v="1"/>
    <x v="7"/>
  </r>
  <r>
    <n v="300"/>
    <x v="2"/>
    <x v="9"/>
    <x v="0"/>
    <x v="3"/>
    <x v="12"/>
    <x v="66"/>
    <n v="73"/>
    <x v="2"/>
    <n v="0"/>
    <n v="0"/>
    <n v="1"/>
    <n v="10"/>
    <n v="0.4"/>
    <x v="1"/>
    <x v="15"/>
    <x v="1"/>
    <n v="0.5"/>
    <x v="1"/>
  </r>
  <r>
    <n v="300"/>
    <x v="2"/>
    <x v="9"/>
    <x v="0"/>
    <x v="12"/>
    <x v="2"/>
    <x v="66"/>
    <n v="73"/>
    <x v="2"/>
    <n v="0"/>
    <n v="0"/>
    <n v="1"/>
    <n v="10"/>
    <n v="0.4"/>
    <x v="1"/>
    <x v="0"/>
    <x v="0"/>
    <n v="0.5"/>
    <x v="1"/>
  </r>
  <r>
    <n v="301"/>
    <x v="2"/>
    <x v="9"/>
    <x v="0"/>
    <x v="17"/>
    <x v="10"/>
    <x v="60"/>
    <n v="74"/>
    <x v="1"/>
    <n v="0"/>
    <n v="1"/>
    <n v="0"/>
    <n v="12"/>
    <n v="0.26666666666666672"/>
    <x v="1"/>
    <x v="3"/>
    <x v="1"/>
    <n v="0"/>
    <x v="1"/>
  </r>
  <r>
    <n v="301"/>
    <x v="2"/>
    <x v="9"/>
    <x v="0"/>
    <x v="11"/>
    <x v="16"/>
    <x v="17"/>
    <n v="71"/>
    <x v="0"/>
    <n v="1"/>
    <n v="0"/>
    <n v="0"/>
    <n v="9"/>
    <n v="0.46666666666666667"/>
    <x v="1"/>
    <x v="12"/>
    <x v="1"/>
    <n v="1"/>
    <x v="1"/>
  </r>
  <r>
    <n v="302"/>
    <x v="2"/>
    <x v="9"/>
    <x v="0"/>
    <x v="13"/>
    <x v="3"/>
    <x v="34"/>
    <n v="84"/>
    <x v="0"/>
    <n v="1"/>
    <n v="0"/>
    <n v="0"/>
    <n v="5"/>
    <n v="0.73333333333333339"/>
    <x v="1"/>
    <x v="7"/>
    <x v="0"/>
    <n v="1"/>
    <x v="4"/>
  </r>
  <r>
    <n v="302"/>
    <x v="2"/>
    <x v="9"/>
    <x v="0"/>
    <x v="2"/>
    <x v="13"/>
    <x v="51"/>
    <n v="88"/>
    <x v="1"/>
    <n v="0"/>
    <n v="1"/>
    <n v="0"/>
    <n v="8"/>
    <n v="0.53333333333333333"/>
    <x v="1"/>
    <x v="2"/>
    <x v="0"/>
    <n v="0"/>
    <x v="4"/>
  </r>
  <r>
    <n v="303"/>
    <x v="2"/>
    <x v="9"/>
    <x v="0"/>
    <x v="16"/>
    <x v="9"/>
    <x v="103"/>
    <n v="57"/>
    <x v="1"/>
    <n v="0"/>
    <n v="1"/>
    <n v="0"/>
    <n v="16"/>
    <n v="0"/>
    <x v="1"/>
    <x v="14"/>
    <x v="1"/>
    <n v="0"/>
    <x v="6"/>
  </r>
  <r>
    <n v="303"/>
    <x v="2"/>
    <x v="9"/>
    <x v="0"/>
    <x v="8"/>
    <x v="17"/>
    <x v="46"/>
    <n v="51"/>
    <x v="0"/>
    <n v="1"/>
    <n v="0"/>
    <n v="0"/>
    <n v="15"/>
    <n v="6.6666666666666652E-2"/>
    <x v="1"/>
    <x v="13"/>
    <x v="1"/>
    <n v="1"/>
    <x v="6"/>
  </r>
  <r>
    <n v="304"/>
    <x v="2"/>
    <x v="10"/>
    <x v="0"/>
    <x v="12"/>
    <x v="1"/>
    <x v="23"/>
    <n v="62"/>
    <x v="1"/>
    <n v="0"/>
    <n v="1"/>
    <n v="0"/>
    <n v="10"/>
    <n v="0.4"/>
    <x v="1"/>
    <x v="0"/>
    <x v="0"/>
    <n v="0"/>
    <x v="5"/>
  </r>
  <r>
    <n v="304"/>
    <x v="2"/>
    <x v="10"/>
    <x v="0"/>
    <x v="0"/>
    <x v="12"/>
    <x v="90"/>
    <n v="60"/>
    <x v="0"/>
    <n v="1"/>
    <n v="0"/>
    <n v="0"/>
    <n v="9"/>
    <n v="0.46666666666666667"/>
    <x v="1"/>
    <x v="11"/>
    <x v="0"/>
    <n v="1"/>
    <x v="5"/>
  </r>
  <r>
    <n v="305"/>
    <x v="2"/>
    <x v="10"/>
    <x v="0"/>
    <x v="6"/>
    <x v="10"/>
    <x v="69"/>
    <n v="54"/>
    <x v="0"/>
    <n v="1"/>
    <n v="0"/>
    <n v="0"/>
    <n v="11"/>
    <n v="0.33333333333333337"/>
    <x v="1"/>
    <x v="4"/>
    <x v="0"/>
    <n v="1"/>
    <x v="6"/>
  </r>
  <r>
    <n v="305"/>
    <x v="2"/>
    <x v="10"/>
    <x v="0"/>
    <x v="11"/>
    <x v="7"/>
    <x v="16"/>
    <n v="59"/>
    <x v="1"/>
    <n v="0"/>
    <n v="1"/>
    <n v="0"/>
    <n v="14"/>
    <n v="0.1333333333333333"/>
    <x v="1"/>
    <x v="12"/>
    <x v="1"/>
    <n v="0"/>
    <x v="6"/>
  </r>
  <r>
    <n v="306"/>
    <x v="2"/>
    <x v="10"/>
    <x v="0"/>
    <x v="15"/>
    <x v="15"/>
    <x v="92"/>
    <n v="106"/>
    <x v="1"/>
    <n v="0"/>
    <n v="1"/>
    <n v="0"/>
    <n v="5"/>
    <n v="0.73333333333333339"/>
    <x v="1"/>
    <x v="6"/>
    <x v="1"/>
    <n v="0"/>
    <x v="2"/>
  </r>
  <r>
    <n v="306"/>
    <x v="2"/>
    <x v="10"/>
    <x v="0"/>
    <x v="14"/>
    <x v="14"/>
    <x v="0"/>
    <n v="91"/>
    <x v="0"/>
    <n v="1"/>
    <n v="0"/>
    <n v="0"/>
    <n v="3"/>
    <n v="0.8666666666666667"/>
    <x v="0"/>
    <x v="1"/>
    <x v="0"/>
    <n v="1"/>
    <x v="0"/>
  </r>
  <r>
    <n v="307"/>
    <x v="2"/>
    <x v="10"/>
    <x v="0"/>
    <x v="4"/>
    <x v="3"/>
    <x v="87"/>
    <n v="53"/>
    <x v="0"/>
    <n v="1"/>
    <n v="0"/>
    <n v="0"/>
    <n v="2"/>
    <n v="0.93333333333333335"/>
    <x v="0"/>
    <x v="8"/>
    <x v="0"/>
    <n v="1"/>
    <x v="0"/>
  </r>
  <r>
    <n v="307"/>
    <x v="2"/>
    <x v="10"/>
    <x v="0"/>
    <x v="2"/>
    <x v="5"/>
    <x v="67"/>
    <n v="108"/>
    <x v="1"/>
    <n v="0"/>
    <n v="1"/>
    <n v="0"/>
    <n v="15"/>
    <n v="6.6666666666666652E-2"/>
    <x v="1"/>
    <x v="2"/>
    <x v="0"/>
    <n v="0"/>
    <x v="6"/>
  </r>
  <r>
    <n v="308"/>
    <x v="2"/>
    <x v="10"/>
    <x v="0"/>
    <x v="3"/>
    <x v="11"/>
    <x v="67"/>
    <n v="92"/>
    <x v="1"/>
    <n v="0"/>
    <n v="1"/>
    <n v="0"/>
    <n v="15"/>
    <n v="6.6666666666666652E-2"/>
    <x v="1"/>
    <x v="15"/>
    <x v="1"/>
    <n v="0"/>
    <x v="6"/>
  </r>
  <r>
    <n v="308"/>
    <x v="2"/>
    <x v="10"/>
    <x v="0"/>
    <x v="10"/>
    <x v="2"/>
    <x v="28"/>
    <n v="53"/>
    <x v="0"/>
    <n v="1"/>
    <n v="0"/>
    <n v="0"/>
    <n v="4"/>
    <n v="0.8"/>
    <x v="1"/>
    <x v="5"/>
    <x v="1"/>
    <n v="1"/>
    <x v="2"/>
  </r>
  <r>
    <n v="309"/>
    <x v="2"/>
    <x v="10"/>
    <x v="0"/>
    <x v="13"/>
    <x v="9"/>
    <x v="13"/>
    <n v="57"/>
    <x v="0"/>
    <n v="1"/>
    <n v="0"/>
    <n v="0"/>
    <n v="6"/>
    <n v="0.66666666666666674"/>
    <x v="1"/>
    <x v="7"/>
    <x v="0"/>
    <n v="1"/>
    <x v="4"/>
  </r>
  <r>
    <n v="309"/>
    <x v="2"/>
    <x v="10"/>
    <x v="0"/>
    <x v="8"/>
    <x v="13"/>
    <x v="46"/>
    <n v="89"/>
    <x v="1"/>
    <n v="0"/>
    <n v="1"/>
    <n v="0"/>
    <n v="13"/>
    <n v="0.19999999999999996"/>
    <x v="1"/>
    <x v="13"/>
    <x v="1"/>
    <n v="0"/>
    <x v="6"/>
  </r>
  <r>
    <n v="310"/>
    <x v="2"/>
    <x v="10"/>
    <x v="0"/>
    <x v="18"/>
    <x v="0"/>
    <x v="11"/>
    <n v="125"/>
    <x v="1"/>
    <n v="0"/>
    <n v="1"/>
    <n v="0"/>
    <n v="8"/>
    <n v="0.53333333333333333"/>
    <x v="1"/>
    <x v="9"/>
    <x v="1"/>
    <n v="0"/>
    <x v="5"/>
  </r>
  <r>
    <n v="310"/>
    <x v="2"/>
    <x v="10"/>
    <x v="0"/>
    <x v="1"/>
    <x v="18"/>
    <x v="91"/>
    <n v="67"/>
    <x v="0"/>
    <n v="1"/>
    <n v="0"/>
    <n v="0"/>
    <n v="1"/>
    <n v="1"/>
    <x v="0"/>
    <x v="10"/>
    <x v="0"/>
    <n v="1"/>
    <x v="7"/>
  </r>
  <r>
    <n v="311"/>
    <x v="2"/>
    <x v="10"/>
    <x v="0"/>
    <x v="17"/>
    <x v="17"/>
    <x v="8"/>
    <n v="58"/>
    <x v="0"/>
    <n v="1"/>
    <n v="0"/>
    <n v="0"/>
    <n v="7"/>
    <n v="0.6"/>
    <x v="1"/>
    <x v="3"/>
    <x v="1"/>
    <n v="1"/>
    <x v="4"/>
  </r>
  <r>
    <n v="311"/>
    <x v="2"/>
    <x v="10"/>
    <x v="0"/>
    <x v="16"/>
    <x v="16"/>
    <x v="57"/>
    <n v="85"/>
    <x v="1"/>
    <n v="0"/>
    <n v="1"/>
    <n v="0"/>
    <n v="12"/>
    <n v="0.26666666666666672"/>
    <x v="1"/>
    <x v="14"/>
    <x v="1"/>
    <n v="0"/>
    <x v="6"/>
  </r>
  <r>
    <n v="312"/>
    <x v="2"/>
    <x v="11"/>
    <x v="0"/>
    <x v="0"/>
    <x v="14"/>
    <x v="94"/>
    <n v="87"/>
    <x v="0"/>
    <n v="1"/>
    <n v="0"/>
    <n v="0"/>
    <n v="1"/>
    <n v="1"/>
    <x v="0"/>
    <x v="11"/>
    <x v="0"/>
    <n v="1"/>
    <x v="7"/>
  </r>
  <r>
    <n v="312"/>
    <x v="2"/>
    <x v="11"/>
    <x v="0"/>
    <x v="15"/>
    <x v="1"/>
    <x v="39"/>
    <n v="128"/>
    <x v="1"/>
    <n v="0"/>
    <n v="1"/>
    <n v="0"/>
    <n v="10"/>
    <n v="0.4"/>
    <x v="1"/>
    <x v="6"/>
    <x v="1"/>
    <n v="0"/>
    <x v="4"/>
  </r>
  <r>
    <n v="313"/>
    <x v="2"/>
    <x v="11"/>
    <x v="0"/>
    <x v="11"/>
    <x v="13"/>
    <x v="62"/>
    <n v="62"/>
    <x v="0"/>
    <n v="1"/>
    <n v="0"/>
    <n v="0"/>
    <n v="12"/>
    <n v="0.26666666666666672"/>
    <x v="1"/>
    <x v="12"/>
    <x v="1"/>
    <n v="1"/>
    <x v="5"/>
  </r>
  <r>
    <n v="313"/>
    <x v="2"/>
    <x v="11"/>
    <x v="0"/>
    <x v="13"/>
    <x v="10"/>
    <x v="90"/>
    <n v="68"/>
    <x v="1"/>
    <n v="0"/>
    <n v="1"/>
    <n v="0"/>
    <n v="13"/>
    <n v="0.19999999999999996"/>
    <x v="1"/>
    <x v="7"/>
    <x v="0"/>
    <n v="0"/>
    <x v="5"/>
  </r>
  <r>
    <n v="314"/>
    <x v="2"/>
    <x v="11"/>
    <x v="0"/>
    <x v="3"/>
    <x v="0"/>
    <x v="13"/>
    <n v="108"/>
    <x v="1"/>
    <n v="0"/>
    <n v="1"/>
    <n v="0"/>
    <n v="6"/>
    <n v="0.66666666666666674"/>
    <x v="1"/>
    <x v="15"/>
    <x v="1"/>
    <n v="0"/>
    <x v="4"/>
  </r>
  <r>
    <n v="314"/>
    <x v="2"/>
    <x v="11"/>
    <x v="0"/>
    <x v="1"/>
    <x v="2"/>
    <x v="87"/>
    <n v="89"/>
    <x v="0"/>
    <n v="1"/>
    <n v="0"/>
    <n v="0"/>
    <n v="3"/>
    <n v="0.8666666666666667"/>
    <x v="0"/>
    <x v="10"/>
    <x v="0"/>
    <n v="1"/>
    <x v="0"/>
  </r>
  <r>
    <n v="315"/>
    <x v="2"/>
    <x v="11"/>
    <x v="0"/>
    <x v="6"/>
    <x v="9"/>
    <x v="16"/>
    <n v="59"/>
    <x v="1"/>
    <n v="0"/>
    <n v="1"/>
    <n v="0"/>
    <n v="15"/>
    <n v="6.6666666666666652E-2"/>
    <x v="1"/>
    <x v="4"/>
    <x v="0"/>
    <n v="0"/>
    <x v="6"/>
  </r>
  <r>
    <n v="315"/>
    <x v="2"/>
    <x v="11"/>
    <x v="0"/>
    <x v="8"/>
    <x v="7"/>
    <x v="69"/>
    <n v="54"/>
    <x v="0"/>
    <n v="1"/>
    <n v="0"/>
    <n v="0"/>
    <n v="14"/>
    <n v="0.1333333333333333"/>
    <x v="1"/>
    <x v="13"/>
    <x v="1"/>
    <n v="1"/>
    <x v="6"/>
  </r>
  <r>
    <n v="316"/>
    <x v="2"/>
    <x v="11"/>
    <x v="0"/>
    <x v="18"/>
    <x v="11"/>
    <x v="65"/>
    <n v="89"/>
    <x v="0"/>
    <n v="1"/>
    <n v="0"/>
    <n v="0"/>
    <n v="2"/>
    <n v="0.93333333333333335"/>
    <x v="0"/>
    <x v="9"/>
    <x v="1"/>
    <n v="1"/>
    <x v="3"/>
  </r>
  <r>
    <n v="316"/>
    <x v="2"/>
    <x v="11"/>
    <x v="0"/>
    <x v="10"/>
    <x v="18"/>
    <x v="13"/>
    <n v="115"/>
    <x v="1"/>
    <n v="0"/>
    <n v="1"/>
    <n v="0"/>
    <n v="6"/>
    <n v="0.66666666666666674"/>
    <x v="1"/>
    <x v="5"/>
    <x v="1"/>
    <n v="0"/>
    <x v="4"/>
  </r>
  <r>
    <n v="317"/>
    <x v="2"/>
    <x v="11"/>
    <x v="0"/>
    <x v="12"/>
    <x v="15"/>
    <x v="17"/>
    <n v="88"/>
    <x v="1"/>
    <n v="0"/>
    <n v="1"/>
    <n v="0"/>
    <n v="11"/>
    <n v="0.33333333333333337"/>
    <x v="1"/>
    <x v="0"/>
    <x v="0"/>
    <n v="0"/>
    <x v="1"/>
  </r>
  <r>
    <n v="317"/>
    <x v="2"/>
    <x v="11"/>
    <x v="0"/>
    <x v="14"/>
    <x v="12"/>
    <x v="34"/>
    <n v="74"/>
    <x v="0"/>
    <n v="1"/>
    <n v="0"/>
    <n v="0"/>
    <n v="8"/>
    <n v="0.53333333333333333"/>
    <x v="1"/>
    <x v="1"/>
    <x v="0"/>
    <n v="1"/>
    <x v="4"/>
  </r>
  <r>
    <n v="318"/>
    <x v="2"/>
    <x v="11"/>
    <x v="0"/>
    <x v="2"/>
    <x v="16"/>
    <x v="92"/>
    <n v="88"/>
    <x v="0"/>
    <n v="1"/>
    <n v="0"/>
    <n v="0"/>
    <n v="5"/>
    <n v="0.73333333333333339"/>
    <x v="1"/>
    <x v="2"/>
    <x v="0"/>
    <n v="1"/>
    <x v="2"/>
  </r>
  <r>
    <n v="318"/>
    <x v="2"/>
    <x v="11"/>
    <x v="0"/>
    <x v="17"/>
    <x v="3"/>
    <x v="34"/>
    <n v="91"/>
    <x v="1"/>
    <n v="0"/>
    <n v="1"/>
    <n v="0"/>
    <n v="8"/>
    <n v="0.53333333333333333"/>
    <x v="1"/>
    <x v="3"/>
    <x v="1"/>
    <n v="0"/>
    <x v="4"/>
  </r>
  <r>
    <n v="319"/>
    <x v="2"/>
    <x v="11"/>
    <x v="0"/>
    <x v="4"/>
    <x v="17"/>
    <x v="41"/>
    <n v="46"/>
    <x v="0"/>
    <n v="1"/>
    <n v="0"/>
    <n v="0"/>
    <n v="4"/>
    <n v="0.8"/>
    <x v="0"/>
    <x v="8"/>
    <x v="0"/>
    <n v="1"/>
    <x v="0"/>
  </r>
  <r>
    <n v="319"/>
    <x v="2"/>
    <x v="11"/>
    <x v="0"/>
    <x v="16"/>
    <x v="5"/>
    <x v="58"/>
    <n v="103"/>
    <x v="1"/>
    <n v="0"/>
    <n v="1"/>
    <n v="0"/>
    <n v="16"/>
    <n v="0"/>
    <x v="1"/>
    <x v="14"/>
    <x v="1"/>
    <n v="0"/>
    <x v="8"/>
  </r>
  <r>
    <n v="320"/>
    <x v="2"/>
    <x v="12"/>
    <x v="0"/>
    <x v="0"/>
    <x v="15"/>
    <x v="29"/>
    <n v="114"/>
    <x v="1"/>
    <n v="0"/>
    <n v="1"/>
    <n v="0"/>
    <n v="7"/>
    <n v="0.6"/>
    <x v="1"/>
    <x v="11"/>
    <x v="0"/>
    <n v="0"/>
    <x v="2"/>
  </r>
  <r>
    <n v="320"/>
    <x v="2"/>
    <x v="12"/>
    <x v="0"/>
    <x v="14"/>
    <x v="1"/>
    <x v="5"/>
    <n v="96"/>
    <x v="0"/>
    <n v="1"/>
    <n v="0"/>
    <n v="0"/>
    <n v="2"/>
    <n v="0.93333333333333335"/>
    <x v="0"/>
    <x v="1"/>
    <x v="0"/>
    <n v="1"/>
    <x v="3"/>
  </r>
  <r>
    <n v="321"/>
    <x v="2"/>
    <x v="12"/>
    <x v="0"/>
    <x v="6"/>
    <x v="13"/>
    <x v="1"/>
    <n v="71"/>
    <x v="0"/>
    <n v="1"/>
    <n v="0"/>
    <n v="0"/>
    <n v="14"/>
    <n v="0.1333333333333333"/>
    <x v="1"/>
    <x v="4"/>
    <x v="0"/>
    <n v="1"/>
    <x v="1"/>
  </r>
  <r>
    <n v="321"/>
    <x v="2"/>
    <x v="12"/>
    <x v="0"/>
    <x v="13"/>
    <x v="7"/>
    <x v="60"/>
    <n v="72"/>
    <x v="1"/>
    <n v="0"/>
    <n v="1"/>
    <n v="0"/>
    <n v="15"/>
    <n v="6.6666666666666652E-2"/>
    <x v="1"/>
    <x v="7"/>
    <x v="0"/>
    <n v="0"/>
    <x v="1"/>
  </r>
  <r>
    <n v="322"/>
    <x v="2"/>
    <x v="12"/>
    <x v="0"/>
    <x v="3"/>
    <x v="18"/>
    <x v="3"/>
    <n v="78"/>
    <x v="0"/>
    <n v="1"/>
    <n v="0"/>
    <n v="0"/>
    <n v="6"/>
    <n v="0.66666666666666674"/>
    <x v="0"/>
    <x v="15"/>
    <x v="1"/>
    <n v="1"/>
    <x v="0"/>
  </r>
  <r>
    <n v="322"/>
    <x v="2"/>
    <x v="12"/>
    <x v="0"/>
    <x v="18"/>
    <x v="2"/>
    <x v="74"/>
    <n v="102"/>
    <x v="1"/>
    <n v="0"/>
    <n v="1"/>
    <n v="0"/>
    <n v="12"/>
    <n v="0.26666666666666672"/>
    <x v="1"/>
    <x v="9"/>
    <x v="1"/>
    <n v="0"/>
    <x v="1"/>
  </r>
  <r>
    <n v="323"/>
    <x v="2"/>
    <x v="12"/>
    <x v="0"/>
    <x v="15"/>
    <x v="12"/>
    <x v="81"/>
    <n v="81"/>
    <x v="0"/>
    <n v="1"/>
    <n v="0"/>
    <n v="0"/>
    <n v="4"/>
    <n v="0.8"/>
    <x v="0"/>
    <x v="6"/>
    <x v="1"/>
    <n v="1"/>
    <x v="3"/>
  </r>
  <r>
    <n v="323"/>
    <x v="2"/>
    <x v="12"/>
    <x v="0"/>
    <x v="12"/>
    <x v="14"/>
    <x v="42"/>
    <n v="111"/>
    <x v="1"/>
    <n v="0"/>
    <n v="1"/>
    <n v="0"/>
    <n v="11"/>
    <n v="0.33333333333333337"/>
    <x v="1"/>
    <x v="0"/>
    <x v="0"/>
    <n v="0"/>
    <x v="4"/>
  </r>
  <r>
    <n v="324"/>
    <x v="2"/>
    <x v="12"/>
    <x v="0"/>
    <x v="11"/>
    <x v="9"/>
    <x v="2"/>
    <n v="112"/>
    <x v="1"/>
    <n v="0"/>
    <n v="1"/>
    <n v="0"/>
    <n v="16"/>
    <n v="0"/>
    <x v="1"/>
    <x v="12"/>
    <x v="1"/>
    <n v="0"/>
    <x v="1"/>
  </r>
  <r>
    <n v="324"/>
    <x v="2"/>
    <x v="12"/>
    <x v="0"/>
    <x v="8"/>
    <x v="10"/>
    <x v="43"/>
    <n v="70"/>
    <x v="0"/>
    <n v="1"/>
    <n v="0"/>
    <n v="0"/>
    <n v="3"/>
    <n v="0.8666666666666667"/>
    <x v="0"/>
    <x v="13"/>
    <x v="1"/>
    <n v="1"/>
    <x v="3"/>
  </r>
  <r>
    <n v="325"/>
    <x v="2"/>
    <x v="12"/>
    <x v="0"/>
    <x v="16"/>
    <x v="3"/>
    <x v="74"/>
    <n v="91"/>
    <x v="1"/>
    <n v="0"/>
    <n v="1"/>
    <n v="0"/>
    <n v="12"/>
    <n v="0.26666666666666672"/>
    <x v="1"/>
    <x v="14"/>
    <x v="1"/>
    <n v="0"/>
    <x v="1"/>
  </r>
  <r>
    <n v="325"/>
    <x v="2"/>
    <x v="12"/>
    <x v="0"/>
    <x v="2"/>
    <x v="17"/>
    <x v="92"/>
    <n v="78"/>
    <x v="0"/>
    <n v="1"/>
    <n v="0"/>
    <n v="0"/>
    <n v="8"/>
    <n v="0.53333333333333333"/>
    <x v="1"/>
    <x v="2"/>
    <x v="0"/>
    <n v="1"/>
    <x v="2"/>
  </r>
  <r>
    <n v="326"/>
    <x v="2"/>
    <x v="12"/>
    <x v="0"/>
    <x v="17"/>
    <x v="5"/>
    <x v="6"/>
    <n v="129"/>
    <x v="1"/>
    <n v="0"/>
    <n v="1"/>
    <n v="0"/>
    <n v="10"/>
    <n v="0.4"/>
    <x v="1"/>
    <x v="3"/>
    <x v="1"/>
    <n v="0"/>
    <x v="4"/>
  </r>
  <r>
    <n v="326"/>
    <x v="2"/>
    <x v="12"/>
    <x v="0"/>
    <x v="4"/>
    <x v="16"/>
    <x v="72"/>
    <n v="82"/>
    <x v="0"/>
    <n v="1"/>
    <n v="0"/>
    <n v="0"/>
    <n v="1"/>
    <n v="1"/>
    <x v="0"/>
    <x v="8"/>
    <x v="0"/>
    <n v="1"/>
    <x v="7"/>
  </r>
  <r>
    <n v="327"/>
    <x v="2"/>
    <x v="12"/>
    <x v="0"/>
    <x v="10"/>
    <x v="0"/>
    <x v="0"/>
    <n v="87"/>
    <x v="0"/>
    <n v="1"/>
    <n v="0"/>
    <n v="0"/>
    <n v="5"/>
    <n v="0.73333333333333339"/>
    <x v="0"/>
    <x v="5"/>
    <x v="1"/>
    <n v="1"/>
    <x v="0"/>
  </r>
  <r>
    <n v="327"/>
    <x v="2"/>
    <x v="12"/>
    <x v="0"/>
    <x v="1"/>
    <x v="11"/>
    <x v="39"/>
    <n v="106"/>
    <x v="1"/>
    <n v="0"/>
    <n v="1"/>
    <n v="0"/>
    <n v="9"/>
    <n v="0.46666666666666667"/>
    <x v="1"/>
    <x v="10"/>
    <x v="0"/>
    <n v="0"/>
    <x v="4"/>
  </r>
  <r>
    <n v="328"/>
    <x v="2"/>
    <x v="13"/>
    <x v="1"/>
    <x v="13"/>
    <x v="1"/>
    <x v="9"/>
    <n v="99"/>
    <x v="1"/>
    <n v="0"/>
    <n v="1"/>
    <n v="0"/>
    <n v="11"/>
    <n v="0.33333333333333337"/>
    <x v="1"/>
    <x v="7"/>
    <x v="0"/>
    <n v="0"/>
    <x v="1"/>
  </r>
  <r>
    <n v="328"/>
    <x v="2"/>
    <x v="13"/>
    <x v="1"/>
    <x v="0"/>
    <x v="13"/>
    <x v="20"/>
    <n v="76"/>
    <x v="0"/>
    <n v="1"/>
    <n v="0"/>
    <n v="0"/>
    <n v="4"/>
    <n v="0.8"/>
    <x v="1"/>
    <x v="11"/>
    <x v="0"/>
    <n v="1"/>
    <x v="2"/>
  </r>
  <r>
    <n v="329"/>
    <x v="2"/>
    <x v="13"/>
    <x v="1"/>
    <x v="12"/>
    <x v="5"/>
    <x v="29"/>
    <n v="72"/>
    <x v="0"/>
    <n v="1"/>
    <n v="0"/>
    <n v="0"/>
    <n v="7"/>
    <n v="0.6"/>
    <x v="1"/>
    <x v="0"/>
    <x v="0"/>
    <n v="1"/>
    <x v="2"/>
  </r>
  <r>
    <n v="329"/>
    <x v="2"/>
    <x v="13"/>
    <x v="1"/>
    <x v="4"/>
    <x v="12"/>
    <x v="1"/>
    <n v="96"/>
    <x v="1"/>
    <n v="0"/>
    <n v="1"/>
    <n v="0"/>
    <n v="12"/>
    <n v="0.26666666666666672"/>
    <x v="1"/>
    <x v="8"/>
    <x v="0"/>
    <n v="0"/>
    <x v="1"/>
  </r>
  <r>
    <n v="330"/>
    <x v="2"/>
    <x v="13"/>
    <x v="1"/>
    <x v="14"/>
    <x v="7"/>
    <x v="50"/>
    <n v="97"/>
    <x v="1"/>
    <n v="0"/>
    <n v="1"/>
    <n v="0"/>
    <n v="9"/>
    <n v="0.46666666666666667"/>
    <x v="1"/>
    <x v="1"/>
    <x v="0"/>
    <n v="0"/>
    <x v="4"/>
  </r>
  <r>
    <n v="330"/>
    <x v="2"/>
    <x v="13"/>
    <x v="1"/>
    <x v="6"/>
    <x v="15"/>
    <x v="47"/>
    <n v="86"/>
    <x v="0"/>
    <n v="1"/>
    <n v="0"/>
    <n v="0"/>
    <n v="6"/>
    <n v="0.66666666666666674"/>
    <x v="1"/>
    <x v="4"/>
    <x v="0"/>
    <n v="1"/>
    <x v="2"/>
  </r>
  <r>
    <n v="331"/>
    <x v="2"/>
    <x v="13"/>
    <x v="1"/>
    <x v="2"/>
    <x v="0"/>
    <x v="34"/>
    <n v="120"/>
    <x v="1"/>
    <n v="0"/>
    <n v="1"/>
    <n v="0"/>
    <n v="8"/>
    <n v="0.53333333333333333"/>
    <x v="1"/>
    <x v="2"/>
    <x v="0"/>
    <n v="0"/>
    <x v="4"/>
  </r>
  <r>
    <n v="331"/>
    <x v="2"/>
    <x v="13"/>
    <x v="1"/>
    <x v="1"/>
    <x v="3"/>
    <x v="61"/>
    <n v="88"/>
    <x v="0"/>
    <n v="1"/>
    <n v="0"/>
    <n v="0"/>
    <n v="2"/>
    <n v="0.93333333333333335"/>
    <x v="0"/>
    <x v="10"/>
    <x v="0"/>
    <n v="1"/>
    <x v="7"/>
  </r>
  <r>
    <n v="332"/>
    <x v="2"/>
    <x v="13"/>
    <x v="2"/>
    <x v="18"/>
    <x v="14"/>
    <x v="62"/>
    <n v="99"/>
    <x v="1"/>
    <n v="0"/>
    <n v="1"/>
    <n v="0"/>
    <n v="13"/>
    <n v="0.19999999999999996"/>
    <x v="1"/>
    <x v="9"/>
    <x v="1"/>
    <n v="0"/>
    <x v="5"/>
  </r>
  <r>
    <n v="332"/>
    <x v="2"/>
    <x v="13"/>
    <x v="2"/>
    <x v="15"/>
    <x v="18"/>
    <x v="20"/>
    <n v="68"/>
    <x v="0"/>
    <n v="1"/>
    <n v="0"/>
    <n v="0"/>
    <n v="4"/>
    <n v="0.8"/>
    <x v="1"/>
    <x v="6"/>
    <x v="1"/>
    <n v="1"/>
    <x v="2"/>
  </r>
  <r>
    <n v="333"/>
    <x v="2"/>
    <x v="13"/>
    <x v="2"/>
    <x v="17"/>
    <x v="10"/>
    <x v="85"/>
    <n v="58"/>
    <x v="0"/>
    <n v="1"/>
    <n v="0"/>
    <n v="0"/>
    <n v="1"/>
    <n v="1"/>
    <x v="0"/>
    <x v="3"/>
    <x v="1"/>
    <n v="1"/>
    <x v="9"/>
  </r>
  <r>
    <n v="333"/>
    <x v="2"/>
    <x v="13"/>
    <x v="2"/>
    <x v="11"/>
    <x v="16"/>
    <x v="57"/>
    <n v="133"/>
    <x v="1"/>
    <n v="0"/>
    <n v="1"/>
    <n v="0"/>
    <n v="15"/>
    <n v="6.6666666666666652E-2"/>
    <x v="1"/>
    <x v="12"/>
    <x v="1"/>
    <n v="0"/>
    <x v="6"/>
  </r>
  <r>
    <n v="334"/>
    <x v="2"/>
    <x v="13"/>
    <x v="2"/>
    <x v="8"/>
    <x v="2"/>
    <x v="51"/>
    <n v="54"/>
    <x v="0"/>
    <n v="1"/>
    <n v="0"/>
    <n v="0"/>
    <n v="10"/>
    <n v="0.4"/>
    <x v="1"/>
    <x v="13"/>
    <x v="1"/>
    <n v="1"/>
    <x v="4"/>
  </r>
  <r>
    <n v="334"/>
    <x v="2"/>
    <x v="13"/>
    <x v="2"/>
    <x v="3"/>
    <x v="9"/>
    <x v="16"/>
    <n v="84"/>
    <x v="1"/>
    <n v="0"/>
    <n v="1"/>
    <n v="0"/>
    <n v="16"/>
    <n v="0"/>
    <x v="1"/>
    <x v="15"/>
    <x v="1"/>
    <n v="0"/>
    <x v="6"/>
  </r>
  <r>
    <n v="335"/>
    <x v="2"/>
    <x v="13"/>
    <x v="2"/>
    <x v="16"/>
    <x v="11"/>
    <x v="86"/>
    <n v="102"/>
    <x v="1"/>
    <n v="0"/>
    <n v="1"/>
    <n v="0"/>
    <n v="14"/>
    <n v="0.1333333333333333"/>
    <x v="1"/>
    <x v="14"/>
    <x v="1"/>
    <n v="0"/>
    <x v="5"/>
  </r>
  <r>
    <n v="335"/>
    <x v="2"/>
    <x v="13"/>
    <x v="2"/>
    <x v="10"/>
    <x v="17"/>
    <x v="3"/>
    <n v="64"/>
    <x v="0"/>
    <n v="1"/>
    <n v="0"/>
    <n v="0"/>
    <n v="3"/>
    <n v="0.8666666666666667"/>
    <x v="0"/>
    <x v="5"/>
    <x v="1"/>
    <n v="1"/>
    <x v="0"/>
  </r>
  <r>
    <n v="336"/>
    <x v="2"/>
    <x v="14"/>
    <x v="1"/>
    <x v="1"/>
    <x v="1"/>
    <x v="11"/>
    <n v="152"/>
    <x v="1"/>
    <n v="0"/>
    <n v="1"/>
    <n v="0"/>
    <n v="10"/>
    <n v="0.4"/>
    <x v="1"/>
    <x v="10"/>
    <x v="0"/>
    <n v="0"/>
    <x v="5"/>
  </r>
  <r>
    <n v="336"/>
    <x v="2"/>
    <x v="14"/>
    <x v="1"/>
    <x v="0"/>
    <x v="0"/>
    <x v="104"/>
    <n v="67"/>
    <x v="0"/>
    <n v="1"/>
    <n v="0"/>
    <n v="0"/>
    <n v="1"/>
    <n v="1"/>
    <x v="0"/>
    <x v="11"/>
    <x v="0"/>
    <n v="1"/>
    <x v="12"/>
  </r>
  <r>
    <n v="337"/>
    <x v="2"/>
    <x v="14"/>
    <x v="1"/>
    <x v="12"/>
    <x v="7"/>
    <x v="73"/>
    <n v="65"/>
    <x v="1"/>
    <n v="0"/>
    <n v="1"/>
    <n v="0"/>
    <n v="16"/>
    <n v="0"/>
    <x v="1"/>
    <x v="0"/>
    <x v="0"/>
    <n v="0"/>
    <x v="6"/>
  </r>
  <r>
    <n v="337"/>
    <x v="2"/>
    <x v="14"/>
    <x v="1"/>
    <x v="6"/>
    <x v="12"/>
    <x v="44"/>
    <n v="50"/>
    <x v="0"/>
    <n v="1"/>
    <n v="0"/>
    <n v="0"/>
    <n v="11"/>
    <n v="0.33333333333333337"/>
    <x v="1"/>
    <x v="4"/>
    <x v="0"/>
    <n v="1"/>
    <x v="5"/>
  </r>
  <r>
    <n v="338"/>
    <x v="2"/>
    <x v="14"/>
    <x v="3"/>
    <x v="14"/>
    <x v="5"/>
    <x v="12"/>
    <n v="103"/>
    <x v="1"/>
    <n v="0"/>
    <n v="1"/>
    <n v="0"/>
    <n v="6"/>
    <n v="0.66666666666666674"/>
    <x v="1"/>
    <x v="1"/>
    <x v="0"/>
    <n v="0"/>
    <x v="1"/>
  </r>
  <r>
    <n v="338"/>
    <x v="2"/>
    <x v="14"/>
    <x v="3"/>
    <x v="4"/>
    <x v="15"/>
    <x v="41"/>
    <n v="77"/>
    <x v="0"/>
    <n v="1"/>
    <n v="0"/>
    <n v="0"/>
    <n v="3"/>
    <n v="0.8666666666666667"/>
    <x v="0"/>
    <x v="8"/>
    <x v="0"/>
    <n v="1"/>
    <x v="0"/>
  </r>
  <r>
    <n v="339"/>
    <x v="2"/>
    <x v="14"/>
    <x v="3"/>
    <x v="13"/>
    <x v="3"/>
    <x v="86"/>
    <n v="53"/>
    <x v="0"/>
    <n v="1"/>
    <n v="0"/>
    <n v="0"/>
    <n v="12"/>
    <n v="0.26666666666666672"/>
    <x v="1"/>
    <x v="7"/>
    <x v="0"/>
    <n v="1"/>
    <x v="5"/>
  </r>
  <r>
    <n v="339"/>
    <x v="2"/>
    <x v="14"/>
    <x v="3"/>
    <x v="2"/>
    <x v="13"/>
    <x v="67"/>
    <n v="64"/>
    <x v="1"/>
    <n v="0"/>
    <n v="1"/>
    <n v="0"/>
    <n v="15"/>
    <n v="6.6666666666666652E-2"/>
    <x v="1"/>
    <x v="2"/>
    <x v="0"/>
    <n v="0"/>
    <x v="6"/>
  </r>
  <r>
    <n v="340"/>
    <x v="2"/>
    <x v="14"/>
    <x v="2"/>
    <x v="17"/>
    <x v="14"/>
    <x v="1"/>
    <n v="75"/>
    <x v="1"/>
    <n v="0"/>
    <n v="1"/>
    <n v="0"/>
    <n v="9"/>
    <n v="0.46666666666666667"/>
    <x v="1"/>
    <x v="3"/>
    <x v="1"/>
    <n v="0"/>
    <x v="1"/>
  </r>
  <r>
    <n v="340"/>
    <x v="2"/>
    <x v="14"/>
    <x v="2"/>
    <x v="15"/>
    <x v="16"/>
    <x v="26"/>
    <n v="72"/>
    <x v="0"/>
    <n v="1"/>
    <n v="0"/>
    <n v="0"/>
    <n v="7"/>
    <n v="0.6"/>
    <x v="1"/>
    <x v="6"/>
    <x v="1"/>
    <n v="1"/>
    <x v="1"/>
  </r>
  <r>
    <n v="341"/>
    <x v="2"/>
    <x v="14"/>
    <x v="2"/>
    <x v="8"/>
    <x v="18"/>
    <x v="18"/>
    <n v="107"/>
    <x v="1"/>
    <n v="0"/>
    <n v="1"/>
    <n v="0"/>
    <n v="4"/>
    <n v="0.8"/>
    <x v="1"/>
    <x v="13"/>
    <x v="1"/>
    <n v="0"/>
    <x v="2"/>
  </r>
  <r>
    <n v="341"/>
    <x v="2"/>
    <x v="14"/>
    <x v="2"/>
    <x v="18"/>
    <x v="9"/>
    <x v="33"/>
    <n v="90"/>
    <x v="0"/>
    <n v="1"/>
    <n v="0"/>
    <n v="0"/>
    <n v="2"/>
    <n v="0.93333333333333335"/>
    <x v="0"/>
    <x v="9"/>
    <x v="1"/>
    <n v="1"/>
    <x v="0"/>
  </r>
  <r>
    <n v="342"/>
    <x v="2"/>
    <x v="14"/>
    <x v="2"/>
    <x v="10"/>
    <x v="10"/>
    <x v="74"/>
    <n v="54"/>
    <x v="0"/>
    <n v="1"/>
    <n v="0"/>
    <n v="0"/>
    <n v="5"/>
    <n v="0.73333333333333339"/>
    <x v="1"/>
    <x v="5"/>
    <x v="1"/>
    <n v="1"/>
    <x v="1"/>
  </r>
  <r>
    <n v="342"/>
    <x v="2"/>
    <x v="14"/>
    <x v="2"/>
    <x v="11"/>
    <x v="11"/>
    <x v="16"/>
    <n v="78"/>
    <x v="1"/>
    <n v="0"/>
    <n v="1"/>
    <n v="0"/>
    <n v="14"/>
    <n v="0.1333333333333333"/>
    <x v="1"/>
    <x v="12"/>
    <x v="1"/>
    <n v="0"/>
    <x v="6"/>
  </r>
  <r>
    <n v="343"/>
    <x v="2"/>
    <x v="14"/>
    <x v="2"/>
    <x v="16"/>
    <x v="2"/>
    <x v="15"/>
    <n v="75"/>
    <x v="1"/>
    <n v="0"/>
    <n v="1"/>
    <n v="0"/>
    <n v="13"/>
    <n v="0.19999999999999996"/>
    <x v="1"/>
    <x v="14"/>
    <x v="1"/>
    <n v="0"/>
    <x v="5"/>
  </r>
  <r>
    <n v="343"/>
    <x v="2"/>
    <x v="14"/>
    <x v="2"/>
    <x v="3"/>
    <x v="17"/>
    <x v="26"/>
    <n v="61"/>
    <x v="0"/>
    <n v="1"/>
    <n v="0"/>
    <n v="0"/>
    <n v="7"/>
    <n v="0.6"/>
    <x v="1"/>
    <x v="15"/>
    <x v="1"/>
    <n v="1"/>
    <x v="1"/>
  </r>
  <r>
    <n v="344"/>
    <x v="2"/>
    <x v="15"/>
    <x v="1"/>
    <x v="0"/>
    <x v="7"/>
    <x v="33"/>
    <n v="76"/>
    <x v="0"/>
    <n v="1"/>
    <n v="0"/>
    <n v="0"/>
    <n v="2"/>
    <n v="0.93333333333333335"/>
    <x v="0"/>
    <x v="11"/>
    <x v="0"/>
    <n v="1"/>
    <x v="0"/>
  </r>
  <r>
    <n v="344"/>
    <x v="2"/>
    <x v="15"/>
    <x v="1"/>
    <x v="6"/>
    <x v="1"/>
    <x v="9"/>
    <n v="107"/>
    <x v="1"/>
    <n v="0"/>
    <n v="1"/>
    <n v="0"/>
    <n v="7"/>
    <n v="0.6"/>
    <x v="1"/>
    <x v="4"/>
    <x v="0"/>
    <n v="0"/>
    <x v="1"/>
  </r>
  <r>
    <n v="345"/>
    <x v="2"/>
    <x v="15"/>
    <x v="3"/>
    <x v="12"/>
    <x v="0"/>
    <x v="17"/>
    <n v="27"/>
    <x v="0"/>
    <n v="1"/>
    <n v="0"/>
    <n v="0"/>
    <n v="8"/>
    <n v="0.53333333333333333"/>
    <x v="1"/>
    <x v="0"/>
    <x v="0"/>
    <n v="1"/>
    <x v="1"/>
  </r>
  <r>
    <n v="345"/>
    <x v="2"/>
    <x v="15"/>
    <x v="3"/>
    <x v="1"/>
    <x v="12"/>
    <x v="105"/>
    <n v="74"/>
    <x v="1"/>
    <n v="0"/>
    <n v="1"/>
    <n v="0"/>
    <n v="16"/>
    <n v="0"/>
    <x v="1"/>
    <x v="10"/>
    <x v="0"/>
    <n v="0"/>
    <x v="14"/>
  </r>
  <r>
    <n v="346"/>
    <x v="2"/>
    <x v="15"/>
    <x v="3"/>
    <x v="13"/>
    <x v="5"/>
    <x v="21"/>
    <n v="70"/>
    <x v="1"/>
    <n v="0"/>
    <n v="1"/>
    <n v="0"/>
    <n v="11"/>
    <n v="0.33333333333333337"/>
    <x v="1"/>
    <x v="7"/>
    <x v="0"/>
    <n v="0"/>
    <x v="5"/>
  </r>
  <r>
    <n v="346"/>
    <x v="2"/>
    <x v="15"/>
    <x v="3"/>
    <x v="4"/>
    <x v="13"/>
    <x v="2"/>
    <n v="69"/>
    <x v="0"/>
    <n v="1"/>
    <n v="0"/>
    <n v="0"/>
    <n v="10"/>
    <n v="0.4"/>
    <x v="1"/>
    <x v="8"/>
    <x v="0"/>
    <n v="1"/>
    <x v="1"/>
  </r>
  <r>
    <n v="347"/>
    <x v="2"/>
    <x v="15"/>
    <x v="3"/>
    <x v="2"/>
    <x v="15"/>
    <x v="43"/>
    <n v="92"/>
    <x v="0"/>
    <n v="1"/>
    <n v="0"/>
    <n v="0"/>
    <n v="1"/>
    <n v="1"/>
    <x v="0"/>
    <x v="2"/>
    <x v="0"/>
    <n v="1"/>
    <x v="3"/>
  </r>
  <r>
    <n v="347"/>
    <x v="2"/>
    <x v="15"/>
    <x v="3"/>
    <x v="14"/>
    <x v="3"/>
    <x v="28"/>
    <n v="112"/>
    <x v="1"/>
    <n v="0"/>
    <n v="1"/>
    <n v="0"/>
    <n v="4"/>
    <n v="0.8"/>
    <x v="1"/>
    <x v="1"/>
    <x v="0"/>
    <n v="0"/>
    <x v="2"/>
  </r>
  <r>
    <n v="348"/>
    <x v="2"/>
    <x v="15"/>
    <x v="2"/>
    <x v="18"/>
    <x v="14"/>
    <x v="35"/>
    <n v="64"/>
    <x v="0"/>
    <n v="1"/>
    <n v="0"/>
    <n v="0"/>
    <n v="6"/>
    <n v="0.66666666666666674"/>
    <x v="1"/>
    <x v="9"/>
    <x v="1"/>
    <n v="1"/>
    <x v="4"/>
  </r>
  <r>
    <n v="348"/>
    <x v="2"/>
    <x v="15"/>
    <x v="2"/>
    <x v="15"/>
    <x v="18"/>
    <x v="86"/>
    <n v="80"/>
    <x v="1"/>
    <n v="0"/>
    <n v="1"/>
    <n v="0"/>
    <n v="13"/>
    <n v="0.19999999999999996"/>
    <x v="1"/>
    <x v="6"/>
    <x v="1"/>
    <n v="0"/>
    <x v="5"/>
  </r>
  <r>
    <n v="349"/>
    <x v="2"/>
    <x v="15"/>
    <x v="2"/>
    <x v="10"/>
    <x v="16"/>
    <x v="13"/>
    <n v="100"/>
    <x v="1"/>
    <n v="0"/>
    <n v="1"/>
    <n v="0"/>
    <n v="5"/>
    <n v="0.73333333333333339"/>
    <x v="1"/>
    <x v="5"/>
    <x v="1"/>
    <n v="0"/>
    <x v="4"/>
  </r>
  <r>
    <n v="349"/>
    <x v="2"/>
    <x v="15"/>
    <x v="2"/>
    <x v="17"/>
    <x v="11"/>
    <x v="10"/>
    <n v="89"/>
    <x v="0"/>
    <n v="1"/>
    <n v="0"/>
    <n v="0"/>
    <n v="3"/>
    <n v="0.8666666666666667"/>
    <x v="0"/>
    <x v="3"/>
    <x v="1"/>
    <n v="1"/>
    <x v="0"/>
  </r>
  <r>
    <n v="350"/>
    <x v="2"/>
    <x v="15"/>
    <x v="2"/>
    <x v="8"/>
    <x v="2"/>
    <x v="66"/>
    <n v="61"/>
    <x v="0"/>
    <n v="1"/>
    <n v="0"/>
    <n v="0"/>
    <n v="9"/>
    <n v="0.46666666666666667"/>
    <x v="1"/>
    <x v="13"/>
    <x v="1"/>
    <n v="1"/>
    <x v="1"/>
  </r>
  <r>
    <n v="350"/>
    <x v="2"/>
    <x v="15"/>
    <x v="2"/>
    <x v="3"/>
    <x v="9"/>
    <x v="15"/>
    <n v="73"/>
    <x v="1"/>
    <n v="0"/>
    <n v="1"/>
    <n v="0"/>
    <n v="14"/>
    <n v="0.1333333333333333"/>
    <x v="1"/>
    <x v="15"/>
    <x v="1"/>
    <n v="0"/>
    <x v="5"/>
  </r>
  <r>
    <n v="351"/>
    <x v="2"/>
    <x v="15"/>
    <x v="2"/>
    <x v="16"/>
    <x v="10"/>
    <x v="40"/>
    <n v="66"/>
    <x v="1"/>
    <n v="0"/>
    <n v="1"/>
    <n v="0"/>
    <n v="15"/>
    <n v="6.6666666666666652E-2"/>
    <x v="1"/>
    <x v="14"/>
    <x v="1"/>
    <n v="0"/>
    <x v="6"/>
  </r>
  <r>
    <n v="351"/>
    <x v="2"/>
    <x v="15"/>
    <x v="2"/>
    <x v="11"/>
    <x v="17"/>
    <x v="27"/>
    <n v="56"/>
    <x v="0"/>
    <n v="1"/>
    <n v="0"/>
    <n v="0"/>
    <n v="12"/>
    <n v="0.26666666666666672"/>
    <x v="1"/>
    <x v="12"/>
    <x v="1"/>
    <n v="1"/>
    <x v="5"/>
  </r>
  <r>
    <n v="352"/>
    <x v="3"/>
    <x v="0"/>
    <x v="0"/>
    <x v="0"/>
    <x v="19"/>
    <x v="67"/>
    <n v="90"/>
    <x v="1"/>
    <n v="0"/>
    <n v="1"/>
    <n v="0"/>
    <n v="16"/>
    <n v="0"/>
    <x v="1"/>
    <x v="11"/>
    <x v="0"/>
    <n v="0"/>
    <x v="6"/>
  </r>
  <r>
    <n v="352"/>
    <x v="3"/>
    <x v="0"/>
    <x v="0"/>
    <x v="19"/>
    <x v="1"/>
    <x v="18"/>
    <n v="53"/>
    <x v="0"/>
    <n v="1"/>
    <n v="0"/>
    <n v="0"/>
    <n v="6"/>
    <n v="0.66666666666666674"/>
    <x v="1"/>
    <x v="3"/>
    <x v="1"/>
    <n v="1"/>
    <x v="2"/>
  </r>
  <r>
    <n v="353"/>
    <x v="3"/>
    <x v="0"/>
    <x v="0"/>
    <x v="11"/>
    <x v="9"/>
    <x v="23"/>
    <n v="105"/>
    <x v="1"/>
    <n v="0"/>
    <n v="1"/>
    <n v="0"/>
    <n v="14"/>
    <n v="0.1333333333333333"/>
    <x v="1"/>
    <x v="9"/>
    <x v="1"/>
    <n v="0"/>
    <x v="5"/>
  </r>
  <r>
    <n v="353"/>
    <x v="3"/>
    <x v="0"/>
    <x v="0"/>
    <x v="8"/>
    <x v="10"/>
    <x v="38"/>
    <n v="60"/>
    <x v="0"/>
    <n v="1"/>
    <n v="0"/>
    <n v="0"/>
    <n v="1"/>
    <n v="1"/>
    <x v="0"/>
    <x v="0"/>
    <x v="0"/>
    <n v="1"/>
    <x v="0"/>
  </r>
  <r>
    <n v="354"/>
    <x v="3"/>
    <x v="0"/>
    <x v="0"/>
    <x v="6"/>
    <x v="13"/>
    <x v="17"/>
    <n v="97"/>
    <x v="1"/>
    <n v="0"/>
    <n v="1"/>
    <n v="0"/>
    <n v="11"/>
    <n v="0.33333333333333337"/>
    <x v="1"/>
    <x v="6"/>
    <x v="1"/>
    <n v="0"/>
    <x v="1"/>
  </r>
  <r>
    <n v="354"/>
    <x v="3"/>
    <x v="0"/>
    <x v="0"/>
    <x v="13"/>
    <x v="7"/>
    <x v="47"/>
    <n v="74"/>
    <x v="0"/>
    <n v="1"/>
    <n v="0"/>
    <n v="0"/>
    <n v="5"/>
    <n v="0.73333333333333339"/>
    <x v="1"/>
    <x v="10"/>
    <x v="0"/>
    <n v="1"/>
    <x v="2"/>
  </r>
  <r>
    <n v="355"/>
    <x v="3"/>
    <x v="0"/>
    <x v="0"/>
    <x v="12"/>
    <x v="14"/>
    <x v="46"/>
    <n v="98"/>
    <x v="1"/>
    <n v="0"/>
    <n v="1"/>
    <n v="0"/>
    <n v="15"/>
    <n v="6.6666666666666652E-2"/>
    <x v="1"/>
    <x v="12"/>
    <x v="1"/>
    <n v="0"/>
    <x v="6"/>
  </r>
  <r>
    <n v="355"/>
    <x v="3"/>
    <x v="0"/>
    <x v="0"/>
    <x v="15"/>
    <x v="12"/>
    <x v="48"/>
    <n v="57"/>
    <x v="0"/>
    <n v="1"/>
    <n v="0"/>
    <n v="0"/>
    <n v="4"/>
    <n v="0.8"/>
    <x v="1"/>
    <x v="13"/>
    <x v="1"/>
    <n v="1"/>
    <x v="2"/>
  </r>
  <r>
    <n v="356"/>
    <x v="3"/>
    <x v="0"/>
    <x v="0"/>
    <x v="4"/>
    <x v="3"/>
    <x v="60"/>
    <n v="85"/>
    <x v="1"/>
    <n v="0"/>
    <n v="1"/>
    <n v="0"/>
    <n v="12"/>
    <n v="0.26666666666666672"/>
    <x v="1"/>
    <x v="14"/>
    <x v="1"/>
    <n v="0"/>
    <x v="1"/>
  </r>
  <r>
    <n v="356"/>
    <x v="3"/>
    <x v="0"/>
    <x v="0"/>
    <x v="2"/>
    <x v="5"/>
    <x v="8"/>
    <n v="71"/>
    <x v="0"/>
    <n v="1"/>
    <n v="0"/>
    <n v="0"/>
    <n v="8"/>
    <n v="0.53333333333333333"/>
    <x v="1"/>
    <x v="4"/>
    <x v="0"/>
    <n v="1"/>
    <x v="4"/>
  </r>
  <r>
    <n v="357"/>
    <x v="3"/>
    <x v="0"/>
    <x v="0"/>
    <x v="17"/>
    <x v="20"/>
    <x v="50"/>
    <n v="85"/>
    <x v="0"/>
    <n v="1"/>
    <n v="0"/>
    <n v="0"/>
    <n v="7"/>
    <n v="0.6"/>
    <x v="1"/>
    <x v="5"/>
    <x v="1"/>
    <n v="1"/>
    <x v="4"/>
  </r>
  <r>
    <n v="357"/>
    <x v="3"/>
    <x v="0"/>
    <x v="0"/>
    <x v="20"/>
    <x v="16"/>
    <x v="8"/>
    <n v="86"/>
    <x v="1"/>
    <n v="0"/>
    <n v="1"/>
    <n v="0"/>
    <n v="8"/>
    <n v="0.53333333333333333"/>
    <x v="1"/>
    <x v="1"/>
    <x v="0"/>
    <n v="0"/>
    <x v="4"/>
  </r>
  <r>
    <n v="358"/>
    <x v="3"/>
    <x v="0"/>
    <x v="0"/>
    <x v="3"/>
    <x v="11"/>
    <x v="41"/>
    <n v="81"/>
    <x v="0"/>
    <n v="1"/>
    <n v="0"/>
    <n v="0"/>
    <n v="2"/>
    <n v="0.93333333333333335"/>
    <x v="0"/>
    <x v="2"/>
    <x v="0"/>
    <n v="1"/>
    <x v="0"/>
  </r>
  <r>
    <n v="358"/>
    <x v="3"/>
    <x v="0"/>
    <x v="0"/>
    <x v="10"/>
    <x v="2"/>
    <x v="42"/>
    <n v="103"/>
    <x v="1"/>
    <n v="0"/>
    <n v="1"/>
    <n v="0"/>
    <n v="10"/>
    <n v="0.4"/>
    <x v="1"/>
    <x v="8"/>
    <x v="0"/>
    <n v="0"/>
    <x v="4"/>
  </r>
  <r>
    <n v="359"/>
    <x v="3"/>
    <x v="0"/>
    <x v="0"/>
    <x v="21"/>
    <x v="18"/>
    <x v="3"/>
    <n v="70"/>
    <x v="0"/>
    <n v="1"/>
    <n v="0"/>
    <n v="0"/>
    <n v="3"/>
    <n v="0.8666666666666667"/>
    <x v="0"/>
    <x v="7"/>
    <x v="0"/>
    <n v="1"/>
    <x v="0"/>
  </r>
  <r>
    <n v="359"/>
    <x v="3"/>
    <x v="0"/>
    <x v="0"/>
    <x v="18"/>
    <x v="21"/>
    <x v="2"/>
    <n v="102"/>
    <x v="1"/>
    <n v="0"/>
    <n v="1"/>
    <n v="0"/>
    <n v="13"/>
    <n v="0.19999999999999996"/>
    <x v="1"/>
    <x v="15"/>
    <x v="1"/>
    <n v="0"/>
    <x v="1"/>
  </r>
  <r>
    <n v="360"/>
    <x v="3"/>
    <x v="1"/>
    <x v="0"/>
    <x v="0"/>
    <x v="5"/>
    <x v="6"/>
    <n v="71"/>
    <x v="0"/>
    <n v="1"/>
    <n v="0"/>
    <n v="0"/>
    <n v="6"/>
    <n v="0.66666666666666674"/>
    <x v="1"/>
    <x v="11"/>
    <x v="0"/>
    <n v="1"/>
    <x v="4"/>
  </r>
  <r>
    <n v="360"/>
    <x v="3"/>
    <x v="1"/>
    <x v="0"/>
    <x v="4"/>
    <x v="1"/>
    <x v="60"/>
    <n v="82"/>
    <x v="1"/>
    <n v="0"/>
    <n v="1"/>
    <n v="0"/>
    <n v="12"/>
    <n v="0.26666666666666672"/>
    <x v="1"/>
    <x v="14"/>
    <x v="1"/>
    <n v="0"/>
    <x v="1"/>
  </r>
  <r>
    <n v="361"/>
    <x v="3"/>
    <x v="1"/>
    <x v="0"/>
    <x v="11"/>
    <x v="2"/>
    <x v="20"/>
    <n v="110"/>
    <x v="1"/>
    <n v="0"/>
    <n v="1"/>
    <n v="0"/>
    <n v="4"/>
    <n v="0.8"/>
    <x v="1"/>
    <x v="9"/>
    <x v="1"/>
    <n v="0"/>
    <x v="2"/>
  </r>
  <r>
    <n v="361"/>
    <x v="3"/>
    <x v="1"/>
    <x v="0"/>
    <x v="3"/>
    <x v="10"/>
    <x v="14"/>
    <n v="99"/>
    <x v="0"/>
    <n v="1"/>
    <n v="0"/>
    <n v="0"/>
    <n v="2"/>
    <n v="0.93333333333333335"/>
    <x v="0"/>
    <x v="2"/>
    <x v="0"/>
    <n v="1"/>
    <x v="3"/>
  </r>
  <r>
    <n v="362"/>
    <x v="3"/>
    <x v="1"/>
    <x v="0"/>
    <x v="8"/>
    <x v="11"/>
    <x v="1"/>
    <n v="107"/>
    <x v="1"/>
    <n v="0"/>
    <n v="1"/>
    <n v="0"/>
    <n v="10"/>
    <n v="0.4"/>
    <x v="1"/>
    <x v="0"/>
    <x v="0"/>
    <n v="0"/>
    <x v="1"/>
  </r>
  <r>
    <n v="362"/>
    <x v="3"/>
    <x v="1"/>
    <x v="0"/>
    <x v="10"/>
    <x v="9"/>
    <x v="33"/>
    <n v="72"/>
    <x v="0"/>
    <n v="1"/>
    <n v="0"/>
    <n v="0"/>
    <n v="3"/>
    <n v="0.8666666666666667"/>
    <x v="0"/>
    <x v="8"/>
    <x v="0"/>
    <n v="1"/>
    <x v="0"/>
  </r>
  <r>
    <n v="363"/>
    <x v="3"/>
    <x v="1"/>
    <x v="0"/>
    <x v="6"/>
    <x v="21"/>
    <x v="60"/>
    <n v="117"/>
    <x v="1"/>
    <n v="0"/>
    <n v="1"/>
    <n v="0"/>
    <n v="12"/>
    <n v="0.26666666666666672"/>
    <x v="1"/>
    <x v="6"/>
    <x v="1"/>
    <n v="0"/>
    <x v="1"/>
  </r>
  <r>
    <n v="363"/>
    <x v="3"/>
    <x v="1"/>
    <x v="0"/>
    <x v="21"/>
    <x v="7"/>
    <x v="19"/>
    <n v="71"/>
    <x v="0"/>
    <n v="1"/>
    <n v="0"/>
    <n v="0"/>
    <n v="1"/>
    <n v="1"/>
    <x v="0"/>
    <x v="7"/>
    <x v="0"/>
    <n v="1"/>
    <x v="3"/>
  </r>
  <r>
    <n v="364"/>
    <x v="3"/>
    <x v="1"/>
    <x v="0"/>
    <x v="15"/>
    <x v="20"/>
    <x v="12"/>
    <n v="72"/>
    <x v="0"/>
    <n v="1"/>
    <n v="0"/>
    <n v="0"/>
    <n v="9"/>
    <n v="0.46666666666666667"/>
    <x v="1"/>
    <x v="13"/>
    <x v="1"/>
    <n v="1"/>
    <x v="1"/>
  </r>
  <r>
    <n v="364"/>
    <x v="3"/>
    <x v="1"/>
    <x v="0"/>
    <x v="20"/>
    <x v="14"/>
    <x v="1"/>
    <n v="77"/>
    <x v="1"/>
    <n v="0"/>
    <n v="1"/>
    <n v="0"/>
    <n v="10"/>
    <n v="0.4"/>
    <x v="1"/>
    <x v="1"/>
    <x v="0"/>
    <n v="0"/>
    <x v="1"/>
  </r>
  <r>
    <n v="365"/>
    <x v="3"/>
    <x v="1"/>
    <x v="0"/>
    <x v="19"/>
    <x v="3"/>
    <x v="106"/>
    <n v="81"/>
    <x v="1"/>
    <n v="0"/>
    <n v="1"/>
    <n v="0"/>
    <n v="16"/>
    <n v="0"/>
    <x v="1"/>
    <x v="3"/>
    <x v="1"/>
    <n v="0"/>
    <x v="11"/>
  </r>
  <r>
    <n v="365"/>
    <x v="3"/>
    <x v="1"/>
    <x v="0"/>
    <x v="2"/>
    <x v="19"/>
    <x v="42"/>
    <n v="39"/>
    <x v="0"/>
    <n v="1"/>
    <n v="0"/>
    <n v="0"/>
    <n v="7"/>
    <n v="0.6"/>
    <x v="1"/>
    <x v="4"/>
    <x v="0"/>
    <n v="1"/>
    <x v="4"/>
  </r>
  <r>
    <n v="366"/>
    <x v="3"/>
    <x v="1"/>
    <x v="0"/>
    <x v="12"/>
    <x v="16"/>
    <x v="8"/>
    <n v="78"/>
    <x v="0"/>
    <n v="1"/>
    <n v="0"/>
    <n v="0"/>
    <n v="5"/>
    <n v="0.73333333333333339"/>
    <x v="1"/>
    <x v="12"/>
    <x v="1"/>
    <n v="1"/>
    <x v="4"/>
  </r>
  <r>
    <n v="366"/>
    <x v="3"/>
    <x v="1"/>
    <x v="0"/>
    <x v="17"/>
    <x v="12"/>
    <x v="74"/>
    <n v="85"/>
    <x v="1"/>
    <n v="0"/>
    <n v="1"/>
    <n v="0"/>
    <n v="8"/>
    <n v="0.53333333333333333"/>
    <x v="1"/>
    <x v="5"/>
    <x v="1"/>
    <n v="0"/>
    <x v="1"/>
  </r>
  <r>
    <n v="367"/>
    <x v="3"/>
    <x v="1"/>
    <x v="0"/>
    <x v="13"/>
    <x v="18"/>
    <x v="60"/>
    <n v="51"/>
    <x v="0"/>
    <n v="1"/>
    <n v="0"/>
    <n v="0"/>
    <n v="12"/>
    <n v="0.26666666666666672"/>
    <x v="1"/>
    <x v="10"/>
    <x v="0"/>
    <n v="1"/>
    <x v="1"/>
  </r>
  <r>
    <n v="367"/>
    <x v="3"/>
    <x v="1"/>
    <x v="0"/>
    <x v="18"/>
    <x v="13"/>
    <x v="103"/>
    <n v="71"/>
    <x v="1"/>
    <n v="0"/>
    <n v="1"/>
    <n v="0"/>
    <n v="15"/>
    <n v="6.6666666666666652E-2"/>
    <x v="1"/>
    <x v="15"/>
    <x v="1"/>
    <n v="0"/>
    <x v="6"/>
  </r>
  <r>
    <n v="368"/>
    <x v="3"/>
    <x v="2"/>
    <x v="0"/>
    <x v="6"/>
    <x v="1"/>
    <x v="55"/>
    <n v="101"/>
    <x v="1"/>
    <n v="0"/>
    <n v="1"/>
    <n v="0"/>
    <n v="7"/>
    <n v="0.6"/>
    <x v="1"/>
    <x v="6"/>
    <x v="1"/>
    <n v="0"/>
    <x v="2"/>
  </r>
  <r>
    <n v="368"/>
    <x v="3"/>
    <x v="2"/>
    <x v="0"/>
    <x v="0"/>
    <x v="7"/>
    <x v="52"/>
    <n v="95"/>
    <x v="0"/>
    <n v="1"/>
    <n v="0"/>
    <n v="0"/>
    <n v="4"/>
    <n v="0.8"/>
    <x v="0"/>
    <x v="11"/>
    <x v="0"/>
    <n v="1"/>
    <x v="0"/>
  </r>
  <r>
    <n v="369"/>
    <x v="3"/>
    <x v="2"/>
    <x v="0"/>
    <x v="11"/>
    <x v="12"/>
    <x v="34"/>
    <n v="62"/>
    <x v="0"/>
    <n v="1"/>
    <n v="0"/>
    <n v="0"/>
    <n v="9"/>
    <n v="0.46666666666666667"/>
    <x v="1"/>
    <x v="9"/>
    <x v="1"/>
    <n v="1"/>
    <x v="4"/>
  </r>
  <r>
    <n v="369"/>
    <x v="3"/>
    <x v="2"/>
    <x v="0"/>
    <x v="12"/>
    <x v="10"/>
    <x v="90"/>
    <n v="88"/>
    <x v="1"/>
    <n v="0"/>
    <n v="1"/>
    <n v="0"/>
    <n v="15"/>
    <n v="6.6666666666666652E-2"/>
    <x v="1"/>
    <x v="12"/>
    <x v="1"/>
    <n v="0"/>
    <x v="5"/>
  </r>
  <r>
    <n v="370"/>
    <x v="3"/>
    <x v="2"/>
    <x v="0"/>
    <x v="8"/>
    <x v="14"/>
    <x v="13"/>
    <n v="62"/>
    <x v="0"/>
    <n v="1"/>
    <n v="0"/>
    <n v="0"/>
    <n v="8"/>
    <n v="0.53333333333333333"/>
    <x v="1"/>
    <x v="0"/>
    <x v="0"/>
    <n v="1"/>
    <x v="4"/>
  </r>
  <r>
    <n v="370"/>
    <x v="3"/>
    <x v="2"/>
    <x v="0"/>
    <x v="15"/>
    <x v="9"/>
    <x v="90"/>
    <n v="89"/>
    <x v="1"/>
    <n v="0"/>
    <n v="1"/>
    <n v="0"/>
    <n v="15"/>
    <n v="6.6666666666666652E-2"/>
    <x v="1"/>
    <x v="13"/>
    <x v="1"/>
    <n v="0"/>
    <x v="5"/>
  </r>
  <r>
    <n v="371"/>
    <x v="3"/>
    <x v="2"/>
    <x v="0"/>
    <x v="13"/>
    <x v="19"/>
    <x v="34"/>
    <n v="98"/>
    <x v="1"/>
    <n v="0"/>
    <n v="1"/>
    <n v="0"/>
    <n v="9"/>
    <n v="0.46666666666666667"/>
    <x v="1"/>
    <x v="10"/>
    <x v="0"/>
    <n v="0"/>
    <x v="4"/>
  </r>
  <r>
    <n v="371"/>
    <x v="3"/>
    <x v="2"/>
    <x v="0"/>
    <x v="19"/>
    <x v="13"/>
    <x v="48"/>
    <n v="88"/>
    <x v="0"/>
    <n v="1"/>
    <n v="0"/>
    <n v="0"/>
    <n v="5"/>
    <n v="0.73333333333333339"/>
    <x v="1"/>
    <x v="3"/>
    <x v="1"/>
    <n v="1"/>
    <x v="2"/>
  </r>
  <r>
    <n v="372"/>
    <x v="3"/>
    <x v="2"/>
    <x v="0"/>
    <x v="10"/>
    <x v="20"/>
    <x v="27"/>
    <n v="74"/>
    <x v="1"/>
    <n v="0"/>
    <n v="1"/>
    <n v="0"/>
    <n v="14"/>
    <n v="0.1333333333333333"/>
    <x v="1"/>
    <x v="8"/>
    <x v="0"/>
    <n v="0"/>
    <x v="5"/>
  </r>
  <r>
    <n v="372"/>
    <x v="3"/>
    <x v="2"/>
    <x v="0"/>
    <x v="20"/>
    <x v="11"/>
    <x v="17"/>
    <n v="66"/>
    <x v="0"/>
    <n v="1"/>
    <n v="0"/>
    <n v="0"/>
    <n v="12"/>
    <n v="0.26666666666666672"/>
    <x v="1"/>
    <x v="1"/>
    <x v="0"/>
    <n v="1"/>
    <x v="1"/>
  </r>
  <r>
    <n v="373"/>
    <x v="3"/>
    <x v="2"/>
    <x v="0"/>
    <x v="18"/>
    <x v="3"/>
    <x v="26"/>
    <n v="105"/>
    <x v="1"/>
    <n v="0"/>
    <n v="1"/>
    <n v="0"/>
    <n v="11"/>
    <n v="0.33333333333333337"/>
    <x v="1"/>
    <x v="15"/>
    <x v="1"/>
    <n v="0"/>
    <x v="1"/>
  </r>
  <r>
    <n v="373"/>
    <x v="3"/>
    <x v="2"/>
    <x v="0"/>
    <x v="2"/>
    <x v="18"/>
    <x v="38"/>
    <n v="75"/>
    <x v="0"/>
    <n v="1"/>
    <n v="0"/>
    <n v="0"/>
    <n v="3"/>
    <n v="0.8666666666666667"/>
    <x v="0"/>
    <x v="4"/>
    <x v="0"/>
    <n v="1"/>
    <x v="0"/>
  </r>
  <r>
    <n v="374"/>
    <x v="3"/>
    <x v="2"/>
    <x v="0"/>
    <x v="3"/>
    <x v="16"/>
    <x v="107"/>
    <n v="97"/>
    <x v="0"/>
    <n v="1"/>
    <n v="0"/>
    <n v="0"/>
    <n v="1"/>
    <n v="1"/>
    <x v="0"/>
    <x v="2"/>
    <x v="0"/>
    <n v="1"/>
    <x v="10"/>
  </r>
  <r>
    <n v="374"/>
    <x v="3"/>
    <x v="2"/>
    <x v="0"/>
    <x v="17"/>
    <x v="2"/>
    <x v="47"/>
    <n v="149"/>
    <x v="1"/>
    <n v="0"/>
    <n v="1"/>
    <n v="0"/>
    <n v="6"/>
    <n v="0.66666666666666674"/>
    <x v="1"/>
    <x v="5"/>
    <x v="1"/>
    <n v="0"/>
    <x v="2"/>
  </r>
  <r>
    <n v="375"/>
    <x v="3"/>
    <x v="2"/>
    <x v="0"/>
    <x v="21"/>
    <x v="5"/>
    <x v="77"/>
    <n v="72"/>
    <x v="0"/>
    <n v="1"/>
    <n v="0"/>
    <n v="0"/>
    <n v="2"/>
    <n v="0.93333333333333335"/>
    <x v="0"/>
    <x v="7"/>
    <x v="0"/>
    <n v="1"/>
    <x v="3"/>
  </r>
  <r>
    <n v="375"/>
    <x v="3"/>
    <x v="2"/>
    <x v="0"/>
    <x v="4"/>
    <x v="21"/>
    <x v="1"/>
    <n v="113"/>
    <x v="1"/>
    <n v="0"/>
    <n v="1"/>
    <n v="0"/>
    <n v="13"/>
    <n v="0.19999999999999996"/>
    <x v="1"/>
    <x v="14"/>
    <x v="1"/>
    <n v="0"/>
    <x v="1"/>
  </r>
  <r>
    <n v="376"/>
    <x v="3"/>
    <x v="3"/>
    <x v="0"/>
    <x v="0"/>
    <x v="3"/>
    <x v="37"/>
    <n v="86"/>
    <x v="1"/>
    <n v="0"/>
    <n v="1"/>
    <n v="0"/>
    <n v="12"/>
    <n v="0.26666666666666672"/>
    <x v="1"/>
    <x v="11"/>
    <x v="0"/>
    <n v="0"/>
    <x v="6"/>
  </r>
  <r>
    <n v="376"/>
    <x v="3"/>
    <x v="3"/>
    <x v="0"/>
    <x v="2"/>
    <x v="1"/>
    <x v="50"/>
    <n v="55"/>
    <x v="0"/>
    <n v="1"/>
    <n v="0"/>
    <n v="0"/>
    <n v="4"/>
    <n v="0.8"/>
    <x v="1"/>
    <x v="4"/>
    <x v="0"/>
    <n v="1"/>
    <x v="4"/>
  </r>
  <r>
    <n v="377"/>
    <x v="3"/>
    <x v="3"/>
    <x v="0"/>
    <x v="11"/>
    <x v="11"/>
    <x v="90"/>
    <n v="85"/>
    <x v="1"/>
    <n v="0"/>
    <n v="1"/>
    <n v="0"/>
    <n v="11"/>
    <n v="0.33333333333333337"/>
    <x v="1"/>
    <x v="9"/>
    <x v="1"/>
    <n v="0"/>
    <x v="5"/>
  </r>
  <r>
    <n v="377"/>
    <x v="3"/>
    <x v="3"/>
    <x v="0"/>
    <x v="10"/>
    <x v="10"/>
    <x v="8"/>
    <n v="62"/>
    <x v="0"/>
    <n v="1"/>
    <n v="0"/>
    <n v="0"/>
    <n v="5"/>
    <n v="0.73333333333333339"/>
    <x v="1"/>
    <x v="8"/>
    <x v="0"/>
    <n v="1"/>
    <x v="4"/>
  </r>
  <r>
    <n v="378"/>
    <x v="3"/>
    <x v="3"/>
    <x v="0"/>
    <x v="8"/>
    <x v="21"/>
    <x v="32"/>
    <n v="87"/>
    <x v="1"/>
    <n v="0"/>
    <n v="1"/>
    <n v="0"/>
    <n v="6"/>
    <n v="0.66666666666666674"/>
    <x v="1"/>
    <x v="0"/>
    <x v="0"/>
    <n v="0"/>
    <x v="1"/>
  </r>
  <r>
    <n v="378"/>
    <x v="3"/>
    <x v="3"/>
    <x v="0"/>
    <x v="21"/>
    <x v="9"/>
    <x v="39"/>
    <n v="79"/>
    <x v="0"/>
    <n v="1"/>
    <n v="0"/>
    <n v="0"/>
    <n v="3"/>
    <n v="0.8666666666666667"/>
    <x v="1"/>
    <x v="7"/>
    <x v="0"/>
    <n v="1"/>
    <x v="4"/>
  </r>
  <r>
    <n v="379"/>
    <x v="3"/>
    <x v="3"/>
    <x v="0"/>
    <x v="6"/>
    <x v="18"/>
    <x v="16"/>
    <n v="101"/>
    <x v="1"/>
    <n v="0"/>
    <n v="1"/>
    <n v="0"/>
    <n v="14"/>
    <n v="0.1333333333333333"/>
    <x v="1"/>
    <x v="6"/>
    <x v="1"/>
    <n v="0"/>
    <x v="6"/>
  </r>
  <r>
    <n v="379"/>
    <x v="3"/>
    <x v="3"/>
    <x v="0"/>
    <x v="18"/>
    <x v="7"/>
    <x v="52"/>
    <n v="54"/>
    <x v="0"/>
    <n v="1"/>
    <n v="0"/>
    <n v="0"/>
    <n v="1"/>
    <n v="1"/>
    <x v="0"/>
    <x v="15"/>
    <x v="1"/>
    <n v="1"/>
    <x v="0"/>
  </r>
  <r>
    <n v="380"/>
    <x v="3"/>
    <x v="3"/>
    <x v="0"/>
    <x v="13"/>
    <x v="2"/>
    <x v="1"/>
    <n v="76"/>
    <x v="1"/>
    <n v="0"/>
    <n v="1"/>
    <n v="0"/>
    <n v="9"/>
    <n v="0.46666666666666667"/>
    <x v="1"/>
    <x v="10"/>
    <x v="0"/>
    <n v="0"/>
    <x v="1"/>
  </r>
  <r>
    <n v="380"/>
    <x v="3"/>
    <x v="3"/>
    <x v="0"/>
    <x v="3"/>
    <x v="13"/>
    <x v="9"/>
    <n v="72"/>
    <x v="0"/>
    <n v="1"/>
    <n v="0"/>
    <n v="0"/>
    <n v="7"/>
    <n v="0.6"/>
    <x v="1"/>
    <x v="2"/>
    <x v="0"/>
    <n v="1"/>
    <x v="1"/>
  </r>
  <r>
    <n v="381"/>
    <x v="3"/>
    <x v="3"/>
    <x v="0"/>
    <x v="12"/>
    <x v="20"/>
    <x v="73"/>
    <n v="71"/>
    <x v="1"/>
    <n v="0"/>
    <n v="1"/>
    <n v="0"/>
    <n v="15"/>
    <n v="6.6666666666666652E-2"/>
    <x v="1"/>
    <x v="12"/>
    <x v="1"/>
    <n v="0"/>
    <x v="6"/>
  </r>
  <r>
    <n v="381"/>
    <x v="3"/>
    <x v="3"/>
    <x v="0"/>
    <x v="20"/>
    <x v="12"/>
    <x v="60"/>
    <n v="50"/>
    <x v="0"/>
    <n v="1"/>
    <n v="0"/>
    <n v="0"/>
    <n v="10"/>
    <n v="0.4"/>
    <x v="1"/>
    <x v="1"/>
    <x v="0"/>
    <n v="1"/>
    <x v="1"/>
  </r>
  <r>
    <n v="382"/>
    <x v="3"/>
    <x v="3"/>
    <x v="0"/>
    <x v="17"/>
    <x v="19"/>
    <x v="93"/>
    <n v="55"/>
    <x v="1"/>
    <n v="0"/>
    <n v="1"/>
    <n v="0"/>
    <n v="16"/>
    <n v="0"/>
    <x v="1"/>
    <x v="5"/>
    <x v="1"/>
    <n v="0"/>
    <x v="8"/>
  </r>
  <r>
    <n v="382"/>
    <x v="3"/>
    <x v="3"/>
    <x v="0"/>
    <x v="19"/>
    <x v="16"/>
    <x v="37"/>
    <n v="44"/>
    <x v="0"/>
    <n v="1"/>
    <n v="0"/>
    <n v="0"/>
    <n v="12"/>
    <n v="0.26666666666666672"/>
    <x v="1"/>
    <x v="3"/>
    <x v="1"/>
    <n v="1"/>
    <x v="6"/>
  </r>
  <r>
    <n v="383"/>
    <x v="3"/>
    <x v="3"/>
    <x v="0"/>
    <x v="15"/>
    <x v="5"/>
    <x v="48"/>
    <n v="76"/>
    <x v="0"/>
    <n v="1"/>
    <n v="0"/>
    <n v="0"/>
    <n v="2"/>
    <n v="0.93333333333333335"/>
    <x v="1"/>
    <x v="13"/>
    <x v="1"/>
    <n v="1"/>
    <x v="2"/>
  </r>
  <r>
    <n v="383"/>
    <x v="3"/>
    <x v="3"/>
    <x v="0"/>
    <x v="4"/>
    <x v="14"/>
    <x v="9"/>
    <n v="98"/>
    <x v="1"/>
    <n v="0"/>
    <n v="1"/>
    <n v="0"/>
    <n v="7"/>
    <n v="0.6"/>
    <x v="1"/>
    <x v="14"/>
    <x v="1"/>
    <n v="0"/>
    <x v="1"/>
  </r>
  <r>
    <n v="384"/>
    <x v="3"/>
    <x v="4"/>
    <x v="0"/>
    <x v="12"/>
    <x v="1"/>
    <x v="60"/>
    <n v="115"/>
    <x v="1"/>
    <n v="0"/>
    <n v="1"/>
    <n v="0"/>
    <n v="12"/>
    <n v="0.26666666666666672"/>
    <x v="1"/>
    <x v="12"/>
    <x v="1"/>
    <n v="0"/>
    <x v="1"/>
  </r>
  <r>
    <n v="384"/>
    <x v="3"/>
    <x v="4"/>
    <x v="0"/>
    <x v="0"/>
    <x v="12"/>
    <x v="65"/>
    <n v="71"/>
    <x v="0"/>
    <n v="1"/>
    <n v="0"/>
    <n v="0"/>
    <n v="1"/>
    <n v="1"/>
    <x v="0"/>
    <x v="11"/>
    <x v="0"/>
    <n v="1"/>
    <x v="3"/>
  </r>
  <r>
    <n v="385"/>
    <x v="3"/>
    <x v="4"/>
    <x v="0"/>
    <x v="6"/>
    <x v="10"/>
    <x v="57"/>
    <n v="72"/>
    <x v="1"/>
    <n v="0"/>
    <n v="1"/>
    <n v="0"/>
    <n v="16"/>
    <n v="0"/>
    <x v="1"/>
    <x v="6"/>
    <x v="1"/>
    <n v="0"/>
    <x v="6"/>
  </r>
  <r>
    <n v="385"/>
    <x v="3"/>
    <x v="4"/>
    <x v="0"/>
    <x v="11"/>
    <x v="7"/>
    <x v="1"/>
    <n v="58"/>
    <x v="0"/>
    <n v="1"/>
    <n v="0"/>
    <n v="0"/>
    <n v="11"/>
    <n v="0.33333333333333337"/>
    <x v="1"/>
    <x v="9"/>
    <x v="1"/>
    <n v="1"/>
    <x v="1"/>
  </r>
  <r>
    <n v="386"/>
    <x v="3"/>
    <x v="4"/>
    <x v="0"/>
    <x v="8"/>
    <x v="13"/>
    <x v="20"/>
    <n v="98"/>
    <x v="0"/>
    <n v="1"/>
    <n v="0"/>
    <n v="0"/>
    <n v="3"/>
    <n v="0.8666666666666667"/>
    <x v="1"/>
    <x v="0"/>
    <x v="0"/>
    <n v="1"/>
    <x v="2"/>
  </r>
  <r>
    <n v="386"/>
    <x v="3"/>
    <x v="4"/>
    <x v="0"/>
    <x v="13"/>
    <x v="9"/>
    <x v="48"/>
    <n v="99"/>
    <x v="1"/>
    <n v="0"/>
    <n v="1"/>
    <n v="0"/>
    <n v="6"/>
    <n v="0.66666666666666674"/>
    <x v="1"/>
    <x v="10"/>
    <x v="0"/>
    <n v="0"/>
    <x v="2"/>
  </r>
  <r>
    <n v="387"/>
    <x v="3"/>
    <x v="4"/>
    <x v="0"/>
    <x v="15"/>
    <x v="19"/>
    <x v="86"/>
    <n v="79"/>
    <x v="1"/>
    <n v="0"/>
    <n v="1"/>
    <n v="0"/>
    <n v="14"/>
    <n v="0.1333333333333333"/>
    <x v="1"/>
    <x v="13"/>
    <x v="1"/>
    <n v="0"/>
    <x v="5"/>
  </r>
  <r>
    <n v="387"/>
    <x v="3"/>
    <x v="4"/>
    <x v="0"/>
    <x v="19"/>
    <x v="14"/>
    <x v="32"/>
    <n v="64"/>
    <x v="0"/>
    <n v="1"/>
    <n v="0"/>
    <n v="0"/>
    <n v="10"/>
    <n v="0.4"/>
    <x v="1"/>
    <x v="3"/>
    <x v="1"/>
    <n v="1"/>
    <x v="1"/>
  </r>
  <r>
    <n v="388"/>
    <x v="3"/>
    <x v="4"/>
    <x v="0"/>
    <x v="4"/>
    <x v="16"/>
    <x v="21"/>
    <n v="62"/>
    <x v="0"/>
    <n v="1"/>
    <n v="0"/>
    <n v="0"/>
    <n v="13"/>
    <n v="0.19999999999999996"/>
    <x v="1"/>
    <x v="14"/>
    <x v="1"/>
    <n v="1"/>
    <x v="5"/>
  </r>
  <r>
    <n v="388"/>
    <x v="3"/>
    <x v="4"/>
    <x v="0"/>
    <x v="17"/>
    <x v="5"/>
    <x v="90"/>
    <n v="69"/>
    <x v="1"/>
    <n v="0"/>
    <n v="1"/>
    <n v="0"/>
    <n v="15"/>
    <n v="6.6666666666666652E-2"/>
    <x v="1"/>
    <x v="5"/>
    <x v="1"/>
    <n v="0"/>
    <x v="5"/>
  </r>
  <r>
    <n v="389"/>
    <x v="3"/>
    <x v="4"/>
    <x v="0"/>
    <x v="18"/>
    <x v="11"/>
    <x v="29"/>
    <n v="84"/>
    <x v="0"/>
    <n v="1"/>
    <n v="0"/>
    <n v="0"/>
    <n v="7"/>
    <n v="0.6"/>
    <x v="1"/>
    <x v="15"/>
    <x v="1"/>
    <n v="1"/>
    <x v="2"/>
  </r>
  <r>
    <n v="389"/>
    <x v="3"/>
    <x v="4"/>
    <x v="0"/>
    <x v="10"/>
    <x v="18"/>
    <x v="51"/>
    <n v="96"/>
    <x v="1"/>
    <n v="0"/>
    <n v="1"/>
    <n v="0"/>
    <n v="9"/>
    <n v="0.46666666666666667"/>
    <x v="1"/>
    <x v="8"/>
    <x v="0"/>
    <n v="0"/>
    <x v="4"/>
  </r>
  <r>
    <n v="390"/>
    <x v="3"/>
    <x v="4"/>
    <x v="0"/>
    <x v="20"/>
    <x v="3"/>
    <x v="20"/>
    <n v="94"/>
    <x v="0"/>
    <n v="1"/>
    <n v="0"/>
    <n v="0"/>
    <n v="3"/>
    <n v="0.8666666666666667"/>
    <x v="1"/>
    <x v="1"/>
    <x v="0"/>
    <n v="1"/>
    <x v="2"/>
  </r>
  <r>
    <n v="390"/>
    <x v="3"/>
    <x v="4"/>
    <x v="0"/>
    <x v="2"/>
    <x v="20"/>
    <x v="4"/>
    <n v="99"/>
    <x v="1"/>
    <n v="0"/>
    <n v="1"/>
    <n v="0"/>
    <n v="8"/>
    <n v="0.53333333333333333"/>
    <x v="1"/>
    <x v="4"/>
    <x v="0"/>
    <n v="0"/>
    <x v="2"/>
  </r>
  <r>
    <n v="391"/>
    <x v="3"/>
    <x v="4"/>
    <x v="0"/>
    <x v="21"/>
    <x v="2"/>
    <x v="20"/>
    <n v="114"/>
    <x v="1"/>
    <n v="0"/>
    <n v="1"/>
    <n v="0"/>
    <n v="3"/>
    <n v="0.8666666666666667"/>
    <x v="1"/>
    <x v="7"/>
    <x v="0"/>
    <n v="0"/>
    <x v="2"/>
  </r>
  <r>
    <n v="391"/>
    <x v="3"/>
    <x v="4"/>
    <x v="0"/>
    <x v="3"/>
    <x v="21"/>
    <x v="5"/>
    <n v="99"/>
    <x v="0"/>
    <n v="1"/>
    <n v="0"/>
    <n v="0"/>
    <n v="2"/>
    <n v="0.93333333333333335"/>
    <x v="0"/>
    <x v="2"/>
    <x v="0"/>
    <n v="1"/>
    <x v="3"/>
  </r>
  <r>
    <n v="392"/>
    <x v="3"/>
    <x v="5"/>
    <x v="0"/>
    <x v="21"/>
    <x v="1"/>
    <x v="32"/>
    <n v="88"/>
    <x v="1"/>
    <n v="0"/>
    <n v="1"/>
    <n v="0"/>
    <n v="14"/>
    <n v="0.1333333333333333"/>
    <x v="1"/>
    <x v="7"/>
    <x v="0"/>
    <n v="0"/>
    <x v="1"/>
  </r>
  <r>
    <n v="392"/>
    <x v="3"/>
    <x v="5"/>
    <x v="0"/>
    <x v="0"/>
    <x v="21"/>
    <x v="34"/>
    <n v="79"/>
    <x v="0"/>
    <n v="1"/>
    <n v="0"/>
    <n v="0"/>
    <n v="8"/>
    <n v="0.53333333333333333"/>
    <x v="1"/>
    <x v="11"/>
    <x v="0"/>
    <n v="1"/>
    <x v="4"/>
  </r>
  <r>
    <n v="393"/>
    <x v="3"/>
    <x v="5"/>
    <x v="0"/>
    <x v="4"/>
    <x v="7"/>
    <x v="18"/>
    <n v="68"/>
    <x v="0"/>
    <n v="1"/>
    <n v="0"/>
    <n v="0"/>
    <n v="7"/>
    <n v="0.6"/>
    <x v="1"/>
    <x v="14"/>
    <x v="1"/>
    <n v="1"/>
    <x v="2"/>
  </r>
  <r>
    <n v="393"/>
    <x v="3"/>
    <x v="5"/>
    <x v="0"/>
    <x v="6"/>
    <x v="5"/>
    <x v="62"/>
    <n v="90"/>
    <x v="1"/>
    <n v="0"/>
    <n v="1"/>
    <n v="0"/>
    <n v="15"/>
    <n v="6.6666666666666652E-2"/>
    <x v="1"/>
    <x v="6"/>
    <x v="1"/>
    <n v="0"/>
    <x v="5"/>
  </r>
  <r>
    <n v="394"/>
    <x v="3"/>
    <x v="5"/>
    <x v="0"/>
    <x v="19"/>
    <x v="18"/>
    <x v="20"/>
    <n v="105"/>
    <x v="1"/>
    <n v="0"/>
    <n v="1"/>
    <n v="0"/>
    <n v="5"/>
    <n v="0.73333333333333339"/>
    <x v="1"/>
    <x v="3"/>
    <x v="1"/>
    <n v="0"/>
    <x v="2"/>
  </r>
  <r>
    <n v="394"/>
    <x v="3"/>
    <x v="5"/>
    <x v="0"/>
    <x v="18"/>
    <x v="19"/>
    <x v="38"/>
    <n v="99"/>
    <x v="0"/>
    <n v="1"/>
    <n v="0"/>
    <n v="0"/>
    <n v="4"/>
    <n v="0.8"/>
    <x v="0"/>
    <x v="15"/>
    <x v="1"/>
    <n v="1"/>
    <x v="0"/>
  </r>
  <r>
    <n v="395"/>
    <x v="3"/>
    <x v="5"/>
    <x v="0"/>
    <x v="10"/>
    <x v="14"/>
    <x v="43"/>
    <n v="86"/>
    <x v="0"/>
    <n v="1"/>
    <n v="0"/>
    <n v="0"/>
    <n v="1"/>
    <n v="1"/>
    <x v="0"/>
    <x v="8"/>
    <x v="0"/>
    <n v="1"/>
    <x v="3"/>
  </r>
  <r>
    <n v="395"/>
    <x v="3"/>
    <x v="5"/>
    <x v="0"/>
    <x v="15"/>
    <x v="11"/>
    <x v="50"/>
    <n v="112"/>
    <x v="1"/>
    <n v="0"/>
    <n v="1"/>
    <n v="0"/>
    <n v="9"/>
    <n v="0.46666666666666667"/>
    <x v="1"/>
    <x v="13"/>
    <x v="1"/>
    <n v="0"/>
    <x v="4"/>
  </r>
  <r>
    <n v="396"/>
    <x v="3"/>
    <x v="5"/>
    <x v="0"/>
    <x v="2"/>
    <x v="13"/>
    <x v="40"/>
    <n v="86"/>
    <x v="1"/>
    <n v="0"/>
    <n v="1"/>
    <n v="0"/>
    <n v="16"/>
    <n v="0"/>
    <x v="1"/>
    <x v="4"/>
    <x v="0"/>
    <n v="0"/>
    <x v="6"/>
  </r>
  <r>
    <n v="396"/>
    <x v="3"/>
    <x v="5"/>
    <x v="0"/>
    <x v="13"/>
    <x v="3"/>
    <x v="50"/>
    <n v="56"/>
    <x v="0"/>
    <n v="1"/>
    <n v="0"/>
    <n v="0"/>
    <n v="9"/>
    <n v="0.46666666666666667"/>
    <x v="1"/>
    <x v="10"/>
    <x v="0"/>
    <n v="1"/>
    <x v="4"/>
  </r>
  <r>
    <n v="397"/>
    <x v="3"/>
    <x v="5"/>
    <x v="0"/>
    <x v="3"/>
    <x v="12"/>
    <x v="14"/>
    <n v="85"/>
    <x v="0"/>
    <n v="1"/>
    <n v="0"/>
    <n v="0"/>
    <n v="2"/>
    <n v="0.93333333333333335"/>
    <x v="0"/>
    <x v="2"/>
    <x v="0"/>
    <n v="1"/>
    <x v="3"/>
  </r>
  <r>
    <n v="397"/>
    <x v="3"/>
    <x v="5"/>
    <x v="0"/>
    <x v="12"/>
    <x v="2"/>
    <x v="8"/>
    <n v="110"/>
    <x v="1"/>
    <n v="0"/>
    <n v="1"/>
    <n v="0"/>
    <n v="11"/>
    <n v="0.33333333333333337"/>
    <x v="1"/>
    <x v="12"/>
    <x v="1"/>
    <n v="0"/>
    <x v="4"/>
  </r>
  <r>
    <n v="398"/>
    <x v="3"/>
    <x v="5"/>
    <x v="0"/>
    <x v="20"/>
    <x v="9"/>
    <x v="51"/>
    <n v="98"/>
    <x v="1"/>
    <n v="0"/>
    <n v="1"/>
    <n v="0"/>
    <n v="12"/>
    <n v="0.26666666666666672"/>
    <x v="1"/>
    <x v="1"/>
    <x v="0"/>
    <n v="0"/>
    <x v="4"/>
  </r>
  <r>
    <n v="398"/>
    <x v="3"/>
    <x v="5"/>
    <x v="0"/>
    <x v="8"/>
    <x v="20"/>
    <x v="48"/>
    <n v="84"/>
    <x v="0"/>
    <n v="1"/>
    <n v="0"/>
    <n v="0"/>
    <n v="6"/>
    <n v="0.66666666666666674"/>
    <x v="1"/>
    <x v="0"/>
    <x v="0"/>
    <n v="1"/>
    <x v="2"/>
  </r>
  <r>
    <n v="399"/>
    <x v="3"/>
    <x v="5"/>
    <x v="0"/>
    <x v="17"/>
    <x v="10"/>
    <x v="0"/>
    <n v="84"/>
    <x v="0"/>
    <n v="1"/>
    <n v="0"/>
    <n v="0"/>
    <n v="3"/>
    <n v="0.8666666666666667"/>
    <x v="0"/>
    <x v="5"/>
    <x v="1"/>
    <n v="1"/>
    <x v="0"/>
  </r>
  <r>
    <n v="399"/>
    <x v="3"/>
    <x v="5"/>
    <x v="0"/>
    <x v="11"/>
    <x v="16"/>
    <x v="51"/>
    <n v="106"/>
    <x v="1"/>
    <n v="0"/>
    <n v="1"/>
    <n v="0"/>
    <n v="12"/>
    <n v="0.26666666666666672"/>
    <x v="1"/>
    <x v="9"/>
    <x v="1"/>
    <n v="0"/>
    <x v="4"/>
  </r>
  <r>
    <n v="400"/>
    <x v="3"/>
    <x v="6"/>
    <x v="0"/>
    <x v="0"/>
    <x v="16"/>
    <x v="20"/>
    <n v="61"/>
    <x v="0"/>
    <n v="1"/>
    <n v="0"/>
    <n v="0"/>
    <n v="3"/>
    <n v="0.8666666666666667"/>
    <x v="1"/>
    <x v="11"/>
    <x v="0"/>
    <n v="1"/>
    <x v="2"/>
  </r>
  <r>
    <n v="400"/>
    <x v="3"/>
    <x v="6"/>
    <x v="0"/>
    <x v="17"/>
    <x v="1"/>
    <x v="15"/>
    <n v="99"/>
    <x v="1"/>
    <n v="0"/>
    <n v="1"/>
    <n v="0"/>
    <n v="13"/>
    <n v="0.19999999999999996"/>
    <x v="1"/>
    <x v="5"/>
    <x v="1"/>
    <n v="0"/>
    <x v="5"/>
  </r>
  <r>
    <n v="401"/>
    <x v="3"/>
    <x v="6"/>
    <x v="0"/>
    <x v="13"/>
    <x v="11"/>
    <x v="25"/>
    <n v="57"/>
    <x v="0"/>
    <n v="1"/>
    <n v="0"/>
    <n v="0"/>
    <n v="9"/>
    <n v="0.46666666666666667"/>
    <x v="1"/>
    <x v="10"/>
    <x v="0"/>
    <n v="1"/>
    <x v="4"/>
  </r>
  <r>
    <n v="401"/>
    <x v="3"/>
    <x v="6"/>
    <x v="0"/>
    <x v="10"/>
    <x v="13"/>
    <x v="46"/>
    <n v="83"/>
    <x v="1"/>
    <n v="0"/>
    <n v="1"/>
    <n v="0"/>
    <n v="14"/>
    <n v="0.1333333333333333"/>
    <x v="1"/>
    <x v="8"/>
    <x v="0"/>
    <n v="0"/>
    <x v="6"/>
  </r>
  <r>
    <n v="402"/>
    <x v="3"/>
    <x v="6"/>
    <x v="0"/>
    <x v="19"/>
    <x v="20"/>
    <x v="8"/>
    <n v="122"/>
    <x v="1"/>
    <n v="0"/>
    <n v="1"/>
    <n v="0"/>
    <n v="8"/>
    <n v="0.53333333333333333"/>
    <x v="1"/>
    <x v="3"/>
    <x v="1"/>
    <n v="0"/>
    <x v="4"/>
  </r>
  <r>
    <n v="402"/>
    <x v="3"/>
    <x v="6"/>
    <x v="0"/>
    <x v="20"/>
    <x v="19"/>
    <x v="70"/>
    <n v="85"/>
    <x v="0"/>
    <n v="1"/>
    <n v="0"/>
    <n v="0"/>
    <n v="1"/>
    <n v="1"/>
    <x v="0"/>
    <x v="1"/>
    <x v="0"/>
    <n v="1"/>
    <x v="7"/>
  </r>
  <r>
    <n v="403"/>
    <x v="3"/>
    <x v="6"/>
    <x v="0"/>
    <x v="4"/>
    <x v="12"/>
    <x v="74"/>
    <n v="51"/>
    <x v="0"/>
    <n v="1"/>
    <n v="0"/>
    <n v="0"/>
    <n v="11"/>
    <n v="0.33333333333333337"/>
    <x v="1"/>
    <x v="14"/>
    <x v="1"/>
    <n v="1"/>
    <x v="1"/>
  </r>
  <r>
    <n v="403"/>
    <x v="3"/>
    <x v="6"/>
    <x v="0"/>
    <x v="12"/>
    <x v="5"/>
    <x v="103"/>
    <n v="78"/>
    <x v="1"/>
    <n v="0"/>
    <n v="1"/>
    <n v="0"/>
    <n v="16"/>
    <n v="0"/>
    <x v="1"/>
    <x v="12"/>
    <x v="1"/>
    <n v="0"/>
    <x v="6"/>
  </r>
  <r>
    <n v="404"/>
    <x v="3"/>
    <x v="6"/>
    <x v="0"/>
    <x v="6"/>
    <x v="2"/>
    <x v="13"/>
    <n v="91"/>
    <x v="1"/>
    <n v="0"/>
    <n v="1"/>
    <n v="0"/>
    <n v="7"/>
    <n v="0.6"/>
    <x v="1"/>
    <x v="6"/>
    <x v="1"/>
    <n v="0"/>
    <x v="4"/>
  </r>
  <r>
    <n v="404"/>
    <x v="3"/>
    <x v="6"/>
    <x v="0"/>
    <x v="3"/>
    <x v="7"/>
    <x v="92"/>
    <n v="89"/>
    <x v="0"/>
    <n v="1"/>
    <n v="0"/>
    <n v="0"/>
    <n v="5"/>
    <n v="0.73333333333333339"/>
    <x v="1"/>
    <x v="2"/>
    <x v="0"/>
    <n v="1"/>
    <x v="2"/>
  </r>
  <r>
    <n v="405"/>
    <x v="3"/>
    <x v="6"/>
    <x v="0"/>
    <x v="11"/>
    <x v="21"/>
    <x v="48"/>
    <n v="90"/>
    <x v="0"/>
    <n v="1"/>
    <n v="0"/>
    <n v="0"/>
    <n v="4"/>
    <n v="0.8"/>
    <x v="1"/>
    <x v="9"/>
    <x v="1"/>
    <n v="1"/>
    <x v="2"/>
  </r>
  <r>
    <n v="405"/>
    <x v="3"/>
    <x v="6"/>
    <x v="0"/>
    <x v="21"/>
    <x v="10"/>
    <x v="18"/>
    <n v="98"/>
    <x v="1"/>
    <n v="0"/>
    <n v="1"/>
    <n v="0"/>
    <n v="6"/>
    <n v="0.66666666666666674"/>
    <x v="1"/>
    <x v="7"/>
    <x v="0"/>
    <n v="0"/>
    <x v="2"/>
  </r>
  <r>
    <n v="406"/>
    <x v="3"/>
    <x v="6"/>
    <x v="0"/>
    <x v="8"/>
    <x v="18"/>
    <x v="49"/>
    <n v="57"/>
    <x v="0"/>
    <n v="1"/>
    <n v="0"/>
    <n v="0"/>
    <n v="2"/>
    <n v="0.93333333333333335"/>
    <x v="0"/>
    <x v="0"/>
    <x v="0"/>
    <n v="1"/>
    <x v="3"/>
  </r>
  <r>
    <n v="406"/>
    <x v="3"/>
    <x v="6"/>
    <x v="0"/>
    <x v="18"/>
    <x v="9"/>
    <x v="46"/>
    <n v="116"/>
    <x v="1"/>
    <n v="0"/>
    <n v="1"/>
    <n v="0"/>
    <n v="14"/>
    <n v="0.1333333333333333"/>
    <x v="1"/>
    <x v="15"/>
    <x v="1"/>
    <n v="0"/>
    <x v="6"/>
  </r>
  <r>
    <n v="407"/>
    <x v="3"/>
    <x v="6"/>
    <x v="0"/>
    <x v="2"/>
    <x v="14"/>
    <x v="6"/>
    <n v="68"/>
    <x v="0"/>
    <n v="1"/>
    <n v="0"/>
    <n v="0"/>
    <n v="10"/>
    <n v="0.4"/>
    <x v="1"/>
    <x v="4"/>
    <x v="0"/>
    <n v="1"/>
    <x v="4"/>
  </r>
  <r>
    <n v="407"/>
    <x v="3"/>
    <x v="6"/>
    <x v="0"/>
    <x v="15"/>
    <x v="3"/>
    <x v="62"/>
    <n v="82"/>
    <x v="1"/>
    <n v="0"/>
    <n v="1"/>
    <n v="0"/>
    <n v="12"/>
    <n v="0.26666666666666672"/>
    <x v="1"/>
    <x v="13"/>
    <x v="1"/>
    <n v="0"/>
    <x v="5"/>
  </r>
  <r>
    <n v="408"/>
    <x v="3"/>
    <x v="7"/>
    <x v="0"/>
    <x v="15"/>
    <x v="1"/>
    <x v="18"/>
    <n v="122"/>
    <x v="1"/>
    <n v="0"/>
    <n v="1"/>
    <n v="0"/>
    <n v="8"/>
    <n v="0.53333333333333333"/>
    <x v="1"/>
    <x v="13"/>
    <x v="1"/>
    <n v="0"/>
    <x v="2"/>
  </r>
  <r>
    <n v="408"/>
    <x v="3"/>
    <x v="7"/>
    <x v="0"/>
    <x v="0"/>
    <x v="14"/>
    <x v="70"/>
    <n v="90"/>
    <x v="0"/>
    <n v="1"/>
    <n v="0"/>
    <n v="0"/>
    <n v="1"/>
    <n v="1"/>
    <x v="0"/>
    <x v="11"/>
    <x v="0"/>
    <n v="1"/>
    <x v="7"/>
  </r>
  <r>
    <n v="409"/>
    <x v="3"/>
    <x v="7"/>
    <x v="0"/>
    <x v="8"/>
    <x v="7"/>
    <x v="86"/>
    <n v="121"/>
    <x v="1"/>
    <n v="0"/>
    <n v="1"/>
    <n v="0"/>
    <n v="13"/>
    <n v="0.19999999999999996"/>
    <x v="1"/>
    <x v="0"/>
    <x v="0"/>
    <n v="0"/>
    <x v="5"/>
  </r>
  <r>
    <n v="409"/>
    <x v="3"/>
    <x v="7"/>
    <x v="0"/>
    <x v="6"/>
    <x v="9"/>
    <x v="22"/>
    <n v="64"/>
    <x v="0"/>
    <n v="1"/>
    <n v="0"/>
    <n v="0"/>
    <n v="2"/>
    <n v="0.93333333333333335"/>
    <x v="0"/>
    <x v="6"/>
    <x v="1"/>
    <n v="1"/>
    <x v="7"/>
  </r>
  <r>
    <n v="410"/>
    <x v="3"/>
    <x v="7"/>
    <x v="0"/>
    <x v="21"/>
    <x v="11"/>
    <x v="42"/>
    <n v="82"/>
    <x v="1"/>
    <n v="0"/>
    <n v="1"/>
    <n v="0"/>
    <n v="11"/>
    <n v="0.33333333333333337"/>
    <x v="1"/>
    <x v="7"/>
    <x v="0"/>
    <n v="0"/>
    <x v="4"/>
  </r>
  <r>
    <n v="410"/>
    <x v="3"/>
    <x v="7"/>
    <x v="0"/>
    <x v="10"/>
    <x v="21"/>
    <x v="6"/>
    <n v="81"/>
    <x v="0"/>
    <n v="1"/>
    <n v="0"/>
    <n v="0"/>
    <n v="10"/>
    <n v="0.4"/>
    <x v="1"/>
    <x v="8"/>
    <x v="0"/>
    <n v="1"/>
    <x v="4"/>
  </r>
  <r>
    <n v="411"/>
    <x v="3"/>
    <x v="7"/>
    <x v="0"/>
    <x v="19"/>
    <x v="12"/>
    <x v="99"/>
    <n v="100"/>
    <x v="1"/>
    <n v="0"/>
    <n v="1"/>
    <n v="0"/>
    <n v="15"/>
    <n v="6.6666666666666652E-2"/>
    <x v="1"/>
    <x v="3"/>
    <x v="1"/>
    <n v="0"/>
    <x v="6"/>
  </r>
  <r>
    <n v="411"/>
    <x v="3"/>
    <x v="7"/>
    <x v="0"/>
    <x v="12"/>
    <x v="19"/>
    <x v="10"/>
    <n v="52"/>
    <x v="0"/>
    <n v="1"/>
    <n v="0"/>
    <n v="0"/>
    <n v="6"/>
    <n v="0.66666666666666674"/>
    <x v="0"/>
    <x v="12"/>
    <x v="1"/>
    <n v="1"/>
    <x v="0"/>
  </r>
  <r>
    <n v="412"/>
    <x v="3"/>
    <x v="7"/>
    <x v="0"/>
    <x v="4"/>
    <x v="20"/>
    <x v="21"/>
    <n v="111"/>
    <x v="1"/>
    <n v="0"/>
    <n v="1"/>
    <n v="0"/>
    <n v="12"/>
    <n v="0.26666666666666672"/>
    <x v="1"/>
    <x v="14"/>
    <x v="1"/>
    <n v="0"/>
    <x v="5"/>
  </r>
  <r>
    <n v="412"/>
    <x v="3"/>
    <x v="7"/>
    <x v="0"/>
    <x v="20"/>
    <x v="5"/>
    <x v="81"/>
    <n v="69"/>
    <x v="0"/>
    <n v="1"/>
    <n v="0"/>
    <n v="0"/>
    <n v="4"/>
    <n v="0.8"/>
    <x v="0"/>
    <x v="1"/>
    <x v="0"/>
    <n v="1"/>
    <x v="3"/>
  </r>
  <r>
    <n v="413"/>
    <x v="3"/>
    <x v="7"/>
    <x v="0"/>
    <x v="2"/>
    <x v="16"/>
    <x v="38"/>
    <n v="51"/>
    <x v="0"/>
    <n v="1"/>
    <n v="0"/>
    <n v="0"/>
    <n v="5"/>
    <n v="0.73333333333333339"/>
    <x v="0"/>
    <x v="4"/>
    <x v="0"/>
    <n v="1"/>
    <x v="0"/>
  </r>
  <r>
    <n v="413"/>
    <x v="3"/>
    <x v="7"/>
    <x v="0"/>
    <x v="17"/>
    <x v="3"/>
    <x v="103"/>
    <n v="105"/>
    <x v="1"/>
    <n v="0"/>
    <n v="1"/>
    <n v="0"/>
    <n v="16"/>
    <n v="0"/>
    <x v="1"/>
    <x v="5"/>
    <x v="1"/>
    <n v="0"/>
    <x v="6"/>
  </r>
  <r>
    <n v="414"/>
    <x v="3"/>
    <x v="7"/>
    <x v="0"/>
    <x v="18"/>
    <x v="2"/>
    <x v="20"/>
    <n v="87"/>
    <x v="0"/>
    <n v="1"/>
    <n v="0"/>
    <n v="0"/>
    <n v="7"/>
    <n v="0.6"/>
    <x v="1"/>
    <x v="15"/>
    <x v="1"/>
    <n v="1"/>
    <x v="2"/>
  </r>
  <r>
    <n v="414"/>
    <x v="3"/>
    <x v="7"/>
    <x v="0"/>
    <x v="3"/>
    <x v="18"/>
    <x v="39"/>
    <n v="99"/>
    <x v="1"/>
    <n v="0"/>
    <n v="1"/>
    <n v="0"/>
    <n v="9"/>
    <n v="0.46666666666666667"/>
    <x v="1"/>
    <x v="2"/>
    <x v="0"/>
    <n v="0"/>
    <x v="4"/>
  </r>
  <r>
    <n v="415"/>
    <x v="3"/>
    <x v="7"/>
    <x v="0"/>
    <x v="13"/>
    <x v="10"/>
    <x v="5"/>
    <n v="59"/>
    <x v="0"/>
    <n v="1"/>
    <n v="0"/>
    <n v="0"/>
    <n v="3"/>
    <n v="0.8666666666666667"/>
    <x v="0"/>
    <x v="10"/>
    <x v="0"/>
    <n v="1"/>
    <x v="3"/>
  </r>
  <r>
    <n v="415"/>
    <x v="3"/>
    <x v="7"/>
    <x v="0"/>
    <x v="11"/>
    <x v="13"/>
    <x v="69"/>
    <n v="114"/>
    <x v="1"/>
    <n v="0"/>
    <n v="1"/>
    <n v="0"/>
    <n v="14"/>
    <n v="0.1333333333333333"/>
    <x v="1"/>
    <x v="9"/>
    <x v="1"/>
    <n v="0"/>
    <x v="6"/>
  </r>
  <r>
    <n v="416"/>
    <x v="3"/>
    <x v="8"/>
    <x v="0"/>
    <x v="0"/>
    <x v="13"/>
    <x v="81"/>
    <n v="62"/>
    <x v="0"/>
    <n v="1"/>
    <n v="0"/>
    <n v="0"/>
    <n v="2"/>
    <n v="0.93333333333333335"/>
    <x v="0"/>
    <x v="11"/>
    <x v="0"/>
    <n v="1"/>
    <x v="3"/>
  </r>
  <r>
    <n v="416"/>
    <x v="3"/>
    <x v="8"/>
    <x v="0"/>
    <x v="13"/>
    <x v="1"/>
    <x v="90"/>
    <n v="111"/>
    <x v="1"/>
    <n v="0"/>
    <n v="1"/>
    <n v="0"/>
    <n v="16"/>
    <n v="0"/>
    <x v="1"/>
    <x v="10"/>
    <x v="0"/>
    <n v="0"/>
    <x v="5"/>
  </r>
  <r>
    <n v="417"/>
    <x v="3"/>
    <x v="8"/>
    <x v="0"/>
    <x v="6"/>
    <x v="19"/>
    <x v="60"/>
    <n v="66"/>
    <x v="0"/>
    <n v="1"/>
    <n v="0"/>
    <n v="0"/>
    <n v="13"/>
    <n v="0.19999999999999996"/>
    <x v="1"/>
    <x v="6"/>
    <x v="1"/>
    <n v="1"/>
    <x v="1"/>
  </r>
  <r>
    <n v="417"/>
    <x v="3"/>
    <x v="8"/>
    <x v="0"/>
    <x v="19"/>
    <x v="7"/>
    <x v="27"/>
    <n v="71"/>
    <x v="1"/>
    <n v="0"/>
    <n v="1"/>
    <n v="0"/>
    <n v="15"/>
    <n v="6.6666666666666652E-2"/>
    <x v="1"/>
    <x v="3"/>
    <x v="1"/>
    <n v="0"/>
    <x v="5"/>
  </r>
  <r>
    <n v="418"/>
    <x v="3"/>
    <x v="8"/>
    <x v="0"/>
    <x v="8"/>
    <x v="12"/>
    <x v="66"/>
    <n v="81"/>
    <x v="1"/>
    <n v="0"/>
    <n v="1"/>
    <n v="0"/>
    <n v="12"/>
    <n v="0.26666666666666672"/>
    <x v="1"/>
    <x v="0"/>
    <x v="0"/>
    <n v="0"/>
    <x v="1"/>
  </r>
  <r>
    <n v="418"/>
    <x v="3"/>
    <x v="8"/>
    <x v="0"/>
    <x v="12"/>
    <x v="9"/>
    <x v="42"/>
    <n v="73"/>
    <x v="0"/>
    <n v="1"/>
    <n v="0"/>
    <n v="0"/>
    <n v="8"/>
    <n v="0.53333333333333333"/>
    <x v="1"/>
    <x v="12"/>
    <x v="1"/>
    <n v="1"/>
    <x v="4"/>
  </r>
  <r>
    <n v="419"/>
    <x v="3"/>
    <x v="8"/>
    <x v="0"/>
    <x v="20"/>
    <x v="2"/>
    <x v="25"/>
    <n v="67"/>
    <x v="0"/>
    <n v="1"/>
    <n v="0"/>
    <n v="0"/>
    <n v="7"/>
    <n v="0.6"/>
    <x v="1"/>
    <x v="1"/>
    <x v="0"/>
    <n v="1"/>
    <x v="4"/>
  </r>
  <r>
    <n v="419"/>
    <x v="3"/>
    <x v="8"/>
    <x v="0"/>
    <x v="3"/>
    <x v="20"/>
    <x v="11"/>
    <n v="83"/>
    <x v="1"/>
    <n v="0"/>
    <n v="1"/>
    <n v="0"/>
    <n v="14"/>
    <n v="0.1333333333333333"/>
    <x v="1"/>
    <x v="2"/>
    <x v="0"/>
    <n v="0"/>
    <x v="5"/>
  </r>
  <r>
    <n v="420"/>
    <x v="3"/>
    <x v="8"/>
    <x v="0"/>
    <x v="11"/>
    <x v="14"/>
    <x v="108"/>
    <n v="107"/>
    <x v="0"/>
    <n v="1"/>
    <n v="0"/>
    <n v="0"/>
    <n v="1"/>
    <n v="1"/>
    <x v="0"/>
    <x v="9"/>
    <x v="1"/>
    <n v="1"/>
    <x v="15"/>
  </r>
  <r>
    <n v="420"/>
    <x v="3"/>
    <x v="8"/>
    <x v="0"/>
    <x v="15"/>
    <x v="10"/>
    <x v="33"/>
    <n v="170"/>
    <x v="1"/>
    <n v="0"/>
    <n v="1"/>
    <n v="0"/>
    <n v="3"/>
    <n v="0.8666666666666667"/>
    <x v="0"/>
    <x v="13"/>
    <x v="1"/>
    <n v="0"/>
    <x v="0"/>
  </r>
  <r>
    <n v="421"/>
    <x v="3"/>
    <x v="8"/>
    <x v="0"/>
    <x v="10"/>
    <x v="16"/>
    <x v="42"/>
    <n v="76"/>
    <x v="0"/>
    <n v="1"/>
    <n v="0"/>
    <n v="0"/>
    <n v="8"/>
    <n v="0.53333333333333333"/>
    <x v="1"/>
    <x v="8"/>
    <x v="0"/>
    <n v="1"/>
    <x v="4"/>
  </r>
  <r>
    <n v="421"/>
    <x v="3"/>
    <x v="8"/>
    <x v="0"/>
    <x v="17"/>
    <x v="11"/>
    <x v="9"/>
    <n v="81"/>
    <x v="1"/>
    <n v="0"/>
    <n v="1"/>
    <n v="0"/>
    <n v="10"/>
    <n v="0.4"/>
    <x v="1"/>
    <x v="5"/>
    <x v="1"/>
    <n v="0"/>
    <x v="1"/>
  </r>
  <r>
    <n v="422"/>
    <x v="3"/>
    <x v="8"/>
    <x v="0"/>
    <x v="21"/>
    <x v="3"/>
    <x v="47"/>
    <n v="84"/>
    <x v="0"/>
    <n v="1"/>
    <n v="0"/>
    <n v="0"/>
    <n v="4"/>
    <n v="0.8"/>
    <x v="1"/>
    <x v="7"/>
    <x v="0"/>
    <n v="1"/>
    <x v="2"/>
  </r>
  <r>
    <n v="422"/>
    <x v="3"/>
    <x v="8"/>
    <x v="0"/>
    <x v="2"/>
    <x v="21"/>
    <x v="51"/>
    <n v="97"/>
    <x v="1"/>
    <n v="0"/>
    <n v="1"/>
    <n v="0"/>
    <n v="6"/>
    <n v="0.66666666666666674"/>
    <x v="1"/>
    <x v="4"/>
    <x v="0"/>
    <n v="0"/>
    <x v="4"/>
  </r>
  <r>
    <n v="423"/>
    <x v="3"/>
    <x v="8"/>
    <x v="0"/>
    <x v="4"/>
    <x v="18"/>
    <x v="17"/>
    <n v="96"/>
    <x v="1"/>
    <n v="0"/>
    <n v="1"/>
    <n v="0"/>
    <n v="11"/>
    <n v="0.33333333333333337"/>
    <x v="1"/>
    <x v="14"/>
    <x v="1"/>
    <n v="0"/>
    <x v="1"/>
  </r>
  <r>
    <n v="423"/>
    <x v="3"/>
    <x v="8"/>
    <x v="0"/>
    <x v="18"/>
    <x v="5"/>
    <x v="29"/>
    <n v="74"/>
    <x v="0"/>
    <n v="1"/>
    <n v="0"/>
    <n v="0"/>
    <n v="5"/>
    <n v="0.73333333333333339"/>
    <x v="1"/>
    <x v="15"/>
    <x v="1"/>
    <n v="1"/>
    <x v="2"/>
  </r>
  <r>
    <n v="424"/>
    <x v="3"/>
    <x v="9"/>
    <x v="0"/>
    <x v="20"/>
    <x v="1"/>
    <x v="23"/>
    <n v="101"/>
    <x v="1"/>
    <n v="0"/>
    <n v="1"/>
    <n v="0"/>
    <n v="14"/>
    <n v="0.1333333333333333"/>
    <x v="1"/>
    <x v="1"/>
    <x v="0"/>
    <n v="0"/>
    <x v="5"/>
  </r>
  <r>
    <n v="424"/>
    <x v="3"/>
    <x v="9"/>
    <x v="0"/>
    <x v="0"/>
    <x v="20"/>
    <x v="52"/>
    <n v="60"/>
    <x v="0"/>
    <n v="1"/>
    <n v="0"/>
    <n v="0"/>
    <n v="3"/>
    <n v="0.8666666666666667"/>
    <x v="0"/>
    <x v="11"/>
    <x v="0"/>
    <n v="1"/>
    <x v="0"/>
  </r>
  <r>
    <n v="425"/>
    <x v="3"/>
    <x v="9"/>
    <x v="0"/>
    <x v="10"/>
    <x v="7"/>
    <x v="24"/>
    <n v="120"/>
    <x v="1"/>
    <n v="0"/>
    <n v="1"/>
    <n v="0"/>
    <n v="16"/>
    <n v="0"/>
    <x v="1"/>
    <x v="8"/>
    <x v="0"/>
    <n v="0"/>
    <x v="8"/>
  </r>
  <r>
    <n v="425"/>
    <x v="3"/>
    <x v="9"/>
    <x v="0"/>
    <x v="6"/>
    <x v="11"/>
    <x v="61"/>
    <n v="48"/>
    <x v="0"/>
    <n v="1"/>
    <n v="0"/>
    <n v="0"/>
    <n v="1"/>
    <n v="1"/>
    <x v="0"/>
    <x v="6"/>
    <x v="1"/>
    <n v="1"/>
    <x v="7"/>
  </r>
  <r>
    <n v="426"/>
    <x v="3"/>
    <x v="9"/>
    <x v="0"/>
    <x v="2"/>
    <x v="12"/>
    <x v="29"/>
    <n v="69"/>
    <x v="0"/>
    <n v="1"/>
    <n v="0"/>
    <n v="0"/>
    <n v="4"/>
    <n v="0.8"/>
    <x v="1"/>
    <x v="4"/>
    <x v="0"/>
    <n v="1"/>
    <x v="2"/>
  </r>
  <r>
    <n v="426"/>
    <x v="3"/>
    <x v="9"/>
    <x v="0"/>
    <x v="12"/>
    <x v="3"/>
    <x v="21"/>
    <n v="96"/>
    <x v="1"/>
    <n v="0"/>
    <n v="1"/>
    <n v="0"/>
    <n v="12"/>
    <n v="0.26666666666666672"/>
    <x v="1"/>
    <x v="12"/>
    <x v="1"/>
    <n v="0"/>
    <x v="5"/>
  </r>
  <r>
    <n v="427"/>
    <x v="3"/>
    <x v="9"/>
    <x v="0"/>
    <x v="13"/>
    <x v="21"/>
    <x v="55"/>
    <n v="78"/>
    <x v="0"/>
    <n v="1"/>
    <n v="0"/>
    <n v="0"/>
    <n v="5"/>
    <n v="0.73333333333333339"/>
    <x v="1"/>
    <x v="10"/>
    <x v="0"/>
    <n v="1"/>
    <x v="2"/>
  </r>
  <r>
    <n v="427"/>
    <x v="3"/>
    <x v="9"/>
    <x v="0"/>
    <x v="21"/>
    <x v="13"/>
    <x v="74"/>
    <n v="95"/>
    <x v="1"/>
    <n v="0"/>
    <n v="1"/>
    <n v="0"/>
    <n v="9"/>
    <n v="0.46666666666666667"/>
    <x v="1"/>
    <x v="7"/>
    <x v="0"/>
    <n v="0"/>
    <x v="1"/>
  </r>
  <r>
    <n v="428"/>
    <x v="3"/>
    <x v="9"/>
    <x v="0"/>
    <x v="3"/>
    <x v="9"/>
    <x v="17"/>
    <n v="67"/>
    <x v="0"/>
    <n v="1"/>
    <n v="0"/>
    <n v="0"/>
    <n v="10"/>
    <n v="0.4"/>
    <x v="1"/>
    <x v="2"/>
    <x v="0"/>
    <n v="1"/>
    <x v="1"/>
  </r>
  <r>
    <n v="428"/>
    <x v="3"/>
    <x v="9"/>
    <x v="0"/>
    <x v="8"/>
    <x v="2"/>
    <x v="11"/>
    <n v="74"/>
    <x v="1"/>
    <n v="0"/>
    <n v="1"/>
    <n v="0"/>
    <n v="13"/>
    <n v="0.19999999999999996"/>
    <x v="1"/>
    <x v="0"/>
    <x v="0"/>
    <n v="0"/>
    <x v="5"/>
  </r>
  <r>
    <n v="429"/>
    <x v="3"/>
    <x v="9"/>
    <x v="0"/>
    <x v="18"/>
    <x v="10"/>
    <x v="25"/>
    <n v="105"/>
    <x v="1"/>
    <n v="0"/>
    <n v="1"/>
    <n v="0"/>
    <n v="7"/>
    <n v="0.6"/>
    <x v="1"/>
    <x v="15"/>
    <x v="1"/>
    <n v="0"/>
    <x v="4"/>
  </r>
  <r>
    <n v="429"/>
    <x v="3"/>
    <x v="9"/>
    <x v="0"/>
    <x v="11"/>
    <x v="18"/>
    <x v="38"/>
    <n v="83"/>
    <x v="0"/>
    <n v="1"/>
    <n v="0"/>
    <n v="0"/>
    <n v="2"/>
    <n v="0.93333333333333335"/>
    <x v="0"/>
    <x v="9"/>
    <x v="1"/>
    <n v="1"/>
    <x v="0"/>
  </r>
  <r>
    <n v="430"/>
    <x v="3"/>
    <x v="9"/>
    <x v="0"/>
    <x v="19"/>
    <x v="5"/>
    <x v="46"/>
    <n v="72"/>
    <x v="1"/>
    <n v="0"/>
    <n v="1"/>
    <n v="0"/>
    <n v="15"/>
    <n v="6.6666666666666652E-2"/>
    <x v="1"/>
    <x v="3"/>
    <x v="1"/>
    <n v="0"/>
    <x v="6"/>
  </r>
  <r>
    <n v="430"/>
    <x v="3"/>
    <x v="9"/>
    <x v="0"/>
    <x v="4"/>
    <x v="19"/>
    <x v="1"/>
    <n v="57"/>
    <x v="0"/>
    <n v="1"/>
    <n v="0"/>
    <n v="0"/>
    <n v="11"/>
    <n v="0.33333333333333337"/>
    <x v="1"/>
    <x v="14"/>
    <x v="1"/>
    <n v="1"/>
    <x v="1"/>
  </r>
  <r>
    <n v="431"/>
    <x v="3"/>
    <x v="9"/>
    <x v="0"/>
    <x v="17"/>
    <x v="14"/>
    <x v="25"/>
    <n v="94"/>
    <x v="1"/>
    <n v="0"/>
    <n v="1"/>
    <n v="0"/>
    <n v="7"/>
    <n v="0.6"/>
    <x v="1"/>
    <x v="5"/>
    <x v="1"/>
    <n v="0"/>
    <x v="4"/>
  </r>
  <r>
    <n v="431"/>
    <x v="3"/>
    <x v="9"/>
    <x v="0"/>
    <x v="15"/>
    <x v="16"/>
    <x v="4"/>
    <n v="83"/>
    <x v="0"/>
    <n v="1"/>
    <n v="0"/>
    <n v="0"/>
    <n v="6"/>
    <n v="0.66666666666666674"/>
    <x v="1"/>
    <x v="13"/>
    <x v="1"/>
    <n v="1"/>
    <x v="2"/>
  </r>
  <r>
    <n v="432"/>
    <x v="3"/>
    <x v="10"/>
    <x v="0"/>
    <x v="19"/>
    <x v="1"/>
    <x v="16"/>
    <n v="44"/>
    <x v="0"/>
    <n v="1"/>
    <n v="0"/>
    <n v="0"/>
    <n v="14"/>
    <n v="0.1333333333333333"/>
    <x v="1"/>
    <x v="3"/>
    <x v="1"/>
    <n v="1"/>
    <x v="6"/>
  </r>
  <r>
    <n v="432"/>
    <x v="3"/>
    <x v="10"/>
    <x v="0"/>
    <x v="0"/>
    <x v="19"/>
    <x v="93"/>
    <n v="54"/>
    <x v="1"/>
    <n v="0"/>
    <n v="1"/>
    <n v="0"/>
    <n v="15"/>
    <n v="6.6666666666666652E-2"/>
    <x v="1"/>
    <x v="11"/>
    <x v="0"/>
    <n v="0"/>
    <x v="8"/>
  </r>
  <r>
    <n v="433"/>
    <x v="3"/>
    <x v="10"/>
    <x v="0"/>
    <x v="6"/>
    <x v="13"/>
    <x v="39"/>
    <n v="102"/>
    <x v="1"/>
    <n v="0"/>
    <n v="1"/>
    <n v="0"/>
    <n v="3"/>
    <n v="0.8666666666666667"/>
    <x v="1"/>
    <x v="6"/>
    <x v="1"/>
    <n v="0"/>
    <x v="4"/>
  </r>
  <r>
    <n v="433"/>
    <x v="3"/>
    <x v="10"/>
    <x v="0"/>
    <x v="13"/>
    <x v="7"/>
    <x v="3"/>
    <n v="87"/>
    <x v="0"/>
    <n v="1"/>
    <n v="0"/>
    <n v="0"/>
    <n v="1"/>
    <n v="1"/>
    <x v="0"/>
    <x v="10"/>
    <x v="0"/>
    <n v="1"/>
    <x v="0"/>
  </r>
  <r>
    <n v="434"/>
    <x v="3"/>
    <x v="10"/>
    <x v="0"/>
    <x v="15"/>
    <x v="12"/>
    <x v="74"/>
    <n v="62"/>
    <x v="0"/>
    <n v="1"/>
    <n v="0"/>
    <n v="0"/>
    <n v="5"/>
    <n v="0.73333333333333339"/>
    <x v="1"/>
    <x v="13"/>
    <x v="1"/>
    <n v="1"/>
    <x v="1"/>
  </r>
  <r>
    <n v="434"/>
    <x v="3"/>
    <x v="10"/>
    <x v="0"/>
    <x v="12"/>
    <x v="14"/>
    <x v="90"/>
    <n v="78"/>
    <x v="1"/>
    <n v="0"/>
    <n v="1"/>
    <n v="0"/>
    <n v="12"/>
    <n v="0.26666666666666672"/>
    <x v="1"/>
    <x v="12"/>
    <x v="1"/>
    <n v="0"/>
    <x v="5"/>
  </r>
  <r>
    <n v="435"/>
    <x v="3"/>
    <x v="10"/>
    <x v="0"/>
    <x v="4"/>
    <x v="3"/>
    <x v="8"/>
    <n v="77"/>
    <x v="0"/>
    <n v="1"/>
    <n v="0"/>
    <n v="0"/>
    <n v="4"/>
    <n v="0.8"/>
    <x v="1"/>
    <x v="14"/>
    <x v="1"/>
    <n v="1"/>
    <x v="4"/>
  </r>
  <r>
    <n v="435"/>
    <x v="3"/>
    <x v="10"/>
    <x v="0"/>
    <x v="2"/>
    <x v="5"/>
    <x v="12"/>
    <n v="85"/>
    <x v="1"/>
    <n v="0"/>
    <n v="1"/>
    <n v="0"/>
    <n v="6"/>
    <n v="0.66666666666666674"/>
    <x v="1"/>
    <x v="4"/>
    <x v="0"/>
    <n v="0"/>
    <x v="1"/>
  </r>
  <r>
    <n v="436"/>
    <x v="3"/>
    <x v="10"/>
    <x v="0"/>
    <x v="3"/>
    <x v="11"/>
    <x v="11"/>
    <n v="74"/>
    <x v="1"/>
    <n v="0"/>
    <n v="1"/>
    <n v="0"/>
    <n v="11"/>
    <n v="0.33333333333333337"/>
    <x v="1"/>
    <x v="2"/>
    <x v="0"/>
    <n v="0"/>
    <x v="5"/>
  </r>
  <r>
    <n v="436"/>
    <x v="3"/>
    <x v="10"/>
    <x v="0"/>
    <x v="10"/>
    <x v="2"/>
    <x v="17"/>
    <n v="67"/>
    <x v="0"/>
    <n v="1"/>
    <n v="0"/>
    <n v="0"/>
    <n v="7"/>
    <n v="0.6"/>
    <x v="1"/>
    <x v="8"/>
    <x v="0"/>
    <n v="1"/>
    <x v="1"/>
  </r>
  <r>
    <n v="437"/>
    <x v="3"/>
    <x v="10"/>
    <x v="0"/>
    <x v="11"/>
    <x v="9"/>
    <x v="2"/>
    <n v="100"/>
    <x v="1"/>
    <n v="0"/>
    <n v="1"/>
    <n v="0"/>
    <n v="10"/>
    <n v="0.4"/>
    <x v="1"/>
    <x v="9"/>
    <x v="1"/>
    <n v="0"/>
    <x v="1"/>
  </r>
  <r>
    <n v="437"/>
    <x v="3"/>
    <x v="10"/>
    <x v="0"/>
    <x v="8"/>
    <x v="10"/>
    <x v="10"/>
    <n v="70"/>
    <x v="0"/>
    <n v="1"/>
    <n v="0"/>
    <n v="0"/>
    <n v="2"/>
    <n v="0.93333333333333335"/>
    <x v="0"/>
    <x v="0"/>
    <x v="0"/>
    <n v="1"/>
    <x v="0"/>
  </r>
  <r>
    <n v="438"/>
    <x v="3"/>
    <x v="10"/>
    <x v="0"/>
    <x v="18"/>
    <x v="21"/>
    <x v="66"/>
    <n v="73"/>
    <x v="2"/>
    <n v="0"/>
    <n v="0"/>
    <n v="1"/>
    <n v="8"/>
    <n v="0.53333333333333333"/>
    <x v="1"/>
    <x v="15"/>
    <x v="1"/>
    <n v="0.5"/>
    <x v="1"/>
  </r>
  <r>
    <n v="438"/>
    <x v="3"/>
    <x v="10"/>
    <x v="0"/>
    <x v="21"/>
    <x v="18"/>
    <x v="66"/>
    <n v="73"/>
    <x v="2"/>
    <n v="0"/>
    <n v="0"/>
    <n v="1"/>
    <n v="8"/>
    <n v="0.53333333333333333"/>
    <x v="1"/>
    <x v="7"/>
    <x v="0"/>
    <n v="0.5"/>
    <x v="1"/>
  </r>
  <r>
    <n v="439"/>
    <x v="3"/>
    <x v="10"/>
    <x v="0"/>
    <x v="17"/>
    <x v="20"/>
    <x v="15"/>
    <n v="40"/>
    <x v="0"/>
    <n v="1"/>
    <n v="0"/>
    <n v="0"/>
    <n v="13"/>
    <n v="0.19999999999999996"/>
    <x v="1"/>
    <x v="5"/>
    <x v="1"/>
    <n v="1"/>
    <x v="5"/>
  </r>
  <r>
    <n v="439"/>
    <x v="3"/>
    <x v="10"/>
    <x v="0"/>
    <x v="20"/>
    <x v="16"/>
    <x v="102"/>
    <n v="61"/>
    <x v="1"/>
    <n v="0"/>
    <n v="1"/>
    <n v="0"/>
    <n v="16"/>
    <n v="0"/>
    <x v="1"/>
    <x v="1"/>
    <x v="0"/>
    <n v="0"/>
    <x v="8"/>
  </r>
  <r>
    <n v="440"/>
    <x v="3"/>
    <x v="11"/>
    <x v="0"/>
    <x v="12"/>
    <x v="1"/>
    <x v="4"/>
    <n v="72"/>
    <x v="0"/>
    <n v="1"/>
    <n v="0"/>
    <n v="0"/>
    <n v="5"/>
    <n v="0.73333333333333339"/>
    <x v="1"/>
    <x v="12"/>
    <x v="1"/>
    <n v="1"/>
    <x v="2"/>
  </r>
  <r>
    <n v="440"/>
    <x v="3"/>
    <x v="11"/>
    <x v="0"/>
    <x v="0"/>
    <x v="12"/>
    <x v="1"/>
    <n v="94"/>
    <x v="1"/>
    <n v="0"/>
    <n v="1"/>
    <n v="0"/>
    <n v="14"/>
    <n v="0.1333333333333333"/>
    <x v="1"/>
    <x v="11"/>
    <x v="0"/>
    <n v="0"/>
    <x v="1"/>
  </r>
  <r>
    <n v="441"/>
    <x v="3"/>
    <x v="11"/>
    <x v="0"/>
    <x v="11"/>
    <x v="7"/>
    <x v="53"/>
    <n v="79"/>
    <x v="1"/>
    <n v="0"/>
    <n v="1"/>
    <n v="0"/>
    <n v="16"/>
    <n v="0"/>
    <x v="1"/>
    <x v="9"/>
    <x v="1"/>
    <n v="0"/>
    <x v="5"/>
  </r>
  <r>
    <n v="441"/>
    <x v="3"/>
    <x v="11"/>
    <x v="0"/>
    <x v="6"/>
    <x v="10"/>
    <x v="32"/>
    <n v="63"/>
    <x v="0"/>
    <n v="1"/>
    <n v="0"/>
    <n v="0"/>
    <n v="11"/>
    <n v="0.33333333333333337"/>
    <x v="1"/>
    <x v="6"/>
    <x v="1"/>
    <n v="1"/>
    <x v="1"/>
  </r>
  <r>
    <n v="442"/>
    <x v="3"/>
    <x v="11"/>
    <x v="0"/>
    <x v="3"/>
    <x v="21"/>
    <x v="6"/>
    <n v="94"/>
    <x v="1"/>
    <n v="0"/>
    <n v="1"/>
    <n v="0"/>
    <n v="9"/>
    <n v="0.46666666666666667"/>
    <x v="1"/>
    <x v="2"/>
    <x v="0"/>
    <n v="0"/>
    <x v="4"/>
  </r>
  <r>
    <n v="442"/>
    <x v="3"/>
    <x v="11"/>
    <x v="0"/>
    <x v="21"/>
    <x v="2"/>
    <x v="4"/>
    <n v="82"/>
    <x v="0"/>
    <n v="1"/>
    <n v="0"/>
    <n v="0"/>
    <n v="5"/>
    <n v="0.73333333333333339"/>
    <x v="1"/>
    <x v="7"/>
    <x v="0"/>
    <n v="1"/>
    <x v="2"/>
  </r>
  <r>
    <n v="443"/>
    <x v="3"/>
    <x v="11"/>
    <x v="0"/>
    <x v="13"/>
    <x v="9"/>
    <x v="38"/>
    <n v="99"/>
    <x v="0"/>
    <n v="1"/>
    <n v="0"/>
    <n v="0"/>
    <n v="2"/>
    <n v="0.93333333333333335"/>
    <x v="0"/>
    <x v="10"/>
    <x v="0"/>
    <n v="1"/>
    <x v="0"/>
  </r>
  <r>
    <n v="443"/>
    <x v="3"/>
    <x v="11"/>
    <x v="0"/>
    <x v="8"/>
    <x v="13"/>
    <x v="20"/>
    <n v="105"/>
    <x v="1"/>
    <n v="0"/>
    <n v="1"/>
    <n v="0"/>
    <n v="3"/>
    <n v="0.8666666666666667"/>
    <x v="1"/>
    <x v="0"/>
    <x v="0"/>
    <n v="0"/>
    <x v="2"/>
  </r>
  <r>
    <n v="444"/>
    <x v="3"/>
    <x v="11"/>
    <x v="0"/>
    <x v="18"/>
    <x v="11"/>
    <x v="2"/>
    <n v="73"/>
    <x v="1"/>
    <n v="0"/>
    <n v="1"/>
    <n v="0"/>
    <n v="15"/>
    <n v="6.6666666666666652E-2"/>
    <x v="1"/>
    <x v="15"/>
    <x v="1"/>
    <n v="0"/>
    <x v="1"/>
  </r>
  <r>
    <n v="444"/>
    <x v="3"/>
    <x v="11"/>
    <x v="0"/>
    <x v="10"/>
    <x v="18"/>
    <x v="66"/>
    <n v="70"/>
    <x v="0"/>
    <n v="1"/>
    <n v="0"/>
    <n v="0"/>
    <n v="13"/>
    <n v="0.19999999999999996"/>
    <x v="1"/>
    <x v="8"/>
    <x v="0"/>
    <n v="1"/>
    <x v="1"/>
  </r>
  <r>
    <n v="445"/>
    <x v="3"/>
    <x v="11"/>
    <x v="0"/>
    <x v="2"/>
    <x v="20"/>
    <x v="32"/>
    <n v="94"/>
    <x v="1"/>
    <n v="0"/>
    <n v="1"/>
    <n v="0"/>
    <n v="11"/>
    <n v="0.33333333333333337"/>
    <x v="1"/>
    <x v="4"/>
    <x v="0"/>
    <n v="0"/>
    <x v="1"/>
  </r>
  <r>
    <n v="445"/>
    <x v="3"/>
    <x v="11"/>
    <x v="0"/>
    <x v="20"/>
    <x v="3"/>
    <x v="4"/>
    <n v="79"/>
    <x v="0"/>
    <n v="1"/>
    <n v="0"/>
    <n v="0"/>
    <n v="5"/>
    <n v="0.73333333333333339"/>
    <x v="1"/>
    <x v="1"/>
    <x v="0"/>
    <n v="1"/>
    <x v="2"/>
  </r>
  <r>
    <n v="446"/>
    <x v="3"/>
    <x v="11"/>
    <x v="0"/>
    <x v="19"/>
    <x v="14"/>
    <x v="51"/>
    <n v="80"/>
    <x v="0"/>
    <n v="1"/>
    <n v="0"/>
    <n v="0"/>
    <n v="8"/>
    <n v="0.53333333333333333"/>
    <x v="1"/>
    <x v="3"/>
    <x v="1"/>
    <n v="1"/>
    <x v="4"/>
  </r>
  <r>
    <n v="446"/>
    <x v="3"/>
    <x v="11"/>
    <x v="0"/>
    <x v="15"/>
    <x v="19"/>
    <x v="35"/>
    <n v="84"/>
    <x v="1"/>
    <n v="0"/>
    <n v="1"/>
    <n v="0"/>
    <n v="10"/>
    <n v="0.4"/>
    <x v="1"/>
    <x v="13"/>
    <x v="1"/>
    <n v="0"/>
    <x v="4"/>
  </r>
  <r>
    <n v="447"/>
    <x v="3"/>
    <x v="11"/>
    <x v="0"/>
    <x v="4"/>
    <x v="16"/>
    <x v="20"/>
    <n v="110"/>
    <x v="1"/>
    <n v="0"/>
    <n v="1"/>
    <n v="0"/>
    <n v="3"/>
    <n v="0.8666666666666667"/>
    <x v="1"/>
    <x v="14"/>
    <x v="1"/>
    <n v="0"/>
    <x v="2"/>
  </r>
  <r>
    <n v="447"/>
    <x v="3"/>
    <x v="11"/>
    <x v="0"/>
    <x v="17"/>
    <x v="5"/>
    <x v="14"/>
    <n v="99"/>
    <x v="0"/>
    <n v="1"/>
    <n v="0"/>
    <n v="0"/>
    <n v="1"/>
    <n v="1"/>
    <x v="0"/>
    <x v="5"/>
    <x v="1"/>
    <n v="1"/>
    <x v="3"/>
  </r>
  <r>
    <n v="448"/>
    <x v="3"/>
    <x v="12"/>
    <x v="0"/>
    <x v="0"/>
    <x v="14"/>
    <x v="2"/>
    <n v="82"/>
    <x v="1"/>
    <n v="0"/>
    <n v="1"/>
    <n v="0"/>
    <n v="14"/>
    <n v="0.1333333333333333"/>
    <x v="1"/>
    <x v="11"/>
    <x v="0"/>
    <n v="0"/>
    <x v="1"/>
  </r>
  <r>
    <n v="448"/>
    <x v="3"/>
    <x v="12"/>
    <x v="0"/>
    <x v="15"/>
    <x v="1"/>
    <x v="6"/>
    <n v="70"/>
    <x v="0"/>
    <n v="1"/>
    <n v="0"/>
    <n v="0"/>
    <n v="10"/>
    <n v="0.4"/>
    <x v="1"/>
    <x v="13"/>
    <x v="1"/>
    <n v="1"/>
    <x v="4"/>
  </r>
  <r>
    <n v="449"/>
    <x v="3"/>
    <x v="12"/>
    <x v="0"/>
    <x v="6"/>
    <x v="9"/>
    <x v="32"/>
    <n v="72"/>
    <x v="0"/>
    <n v="1"/>
    <n v="0"/>
    <n v="0"/>
    <n v="12"/>
    <n v="0.26666666666666672"/>
    <x v="1"/>
    <x v="6"/>
    <x v="1"/>
    <n v="1"/>
    <x v="1"/>
  </r>
  <r>
    <n v="449"/>
    <x v="3"/>
    <x v="12"/>
    <x v="0"/>
    <x v="8"/>
    <x v="7"/>
    <x v="1"/>
    <n v="79"/>
    <x v="1"/>
    <n v="0"/>
    <n v="1"/>
    <n v="0"/>
    <n v="13"/>
    <n v="0.19999999999999996"/>
    <x v="1"/>
    <x v="0"/>
    <x v="0"/>
    <n v="0"/>
    <x v="1"/>
  </r>
  <r>
    <n v="450"/>
    <x v="3"/>
    <x v="12"/>
    <x v="0"/>
    <x v="3"/>
    <x v="18"/>
    <x v="20"/>
    <n v="95"/>
    <x v="0"/>
    <n v="1"/>
    <n v="0"/>
    <n v="0"/>
    <n v="5"/>
    <n v="0.73333333333333339"/>
    <x v="1"/>
    <x v="2"/>
    <x v="0"/>
    <n v="1"/>
    <x v="2"/>
  </r>
  <r>
    <n v="450"/>
    <x v="3"/>
    <x v="12"/>
    <x v="0"/>
    <x v="18"/>
    <x v="2"/>
    <x v="55"/>
    <n v="99"/>
    <x v="1"/>
    <n v="0"/>
    <n v="1"/>
    <n v="0"/>
    <n v="6"/>
    <n v="0.66666666666666674"/>
    <x v="1"/>
    <x v="15"/>
    <x v="1"/>
    <n v="0"/>
    <x v="2"/>
  </r>
  <r>
    <n v="451"/>
    <x v="3"/>
    <x v="12"/>
    <x v="0"/>
    <x v="19"/>
    <x v="12"/>
    <x v="11"/>
    <n v="88"/>
    <x v="1"/>
    <n v="0"/>
    <n v="1"/>
    <n v="0"/>
    <n v="16"/>
    <n v="0"/>
    <x v="1"/>
    <x v="3"/>
    <x v="1"/>
    <n v="0"/>
    <x v="5"/>
  </r>
  <r>
    <n v="451"/>
    <x v="3"/>
    <x v="12"/>
    <x v="0"/>
    <x v="12"/>
    <x v="19"/>
    <x v="34"/>
    <n v="67"/>
    <x v="0"/>
    <n v="1"/>
    <n v="0"/>
    <n v="0"/>
    <n v="9"/>
    <n v="0.46666666666666667"/>
    <x v="1"/>
    <x v="12"/>
    <x v="1"/>
    <n v="1"/>
    <x v="4"/>
  </r>
  <r>
    <n v="452"/>
    <x v="3"/>
    <x v="12"/>
    <x v="0"/>
    <x v="11"/>
    <x v="13"/>
    <x v="10"/>
    <n v="91"/>
    <x v="0"/>
    <n v="1"/>
    <n v="0"/>
    <n v="0"/>
    <n v="4"/>
    <n v="0.8"/>
    <x v="0"/>
    <x v="9"/>
    <x v="1"/>
    <n v="1"/>
    <x v="0"/>
  </r>
  <r>
    <n v="452"/>
    <x v="3"/>
    <x v="12"/>
    <x v="0"/>
    <x v="13"/>
    <x v="10"/>
    <x v="92"/>
    <n v="100"/>
    <x v="1"/>
    <n v="0"/>
    <n v="1"/>
    <n v="0"/>
    <n v="7"/>
    <n v="0.6"/>
    <x v="1"/>
    <x v="10"/>
    <x v="0"/>
    <n v="0"/>
    <x v="2"/>
  </r>
  <r>
    <n v="453"/>
    <x v="3"/>
    <x v="12"/>
    <x v="0"/>
    <x v="17"/>
    <x v="3"/>
    <x v="87"/>
    <n v="106"/>
    <x v="0"/>
    <n v="1"/>
    <n v="0"/>
    <n v="0"/>
    <n v="1"/>
    <n v="1"/>
    <x v="0"/>
    <x v="5"/>
    <x v="1"/>
    <n v="1"/>
    <x v="0"/>
  </r>
  <r>
    <n v="453"/>
    <x v="3"/>
    <x v="12"/>
    <x v="0"/>
    <x v="2"/>
    <x v="16"/>
    <x v="0"/>
    <n v="108"/>
    <x v="1"/>
    <n v="0"/>
    <n v="1"/>
    <n v="0"/>
    <n v="2"/>
    <n v="0.93333333333333335"/>
    <x v="0"/>
    <x v="4"/>
    <x v="0"/>
    <n v="0"/>
    <x v="0"/>
  </r>
  <r>
    <n v="454"/>
    <x v="3"/>
    <x v="12"/>
    <x v="0"/>
    <x v="20"/>
    <x v="5"/>
    <x v="21"/>
    <n v="90"/>
    <x v="1"/>
    <n v="0"/>
    <n v="1"/>
    <n v="0"/>
    <n v="15"/>
    <n v="6.6666666666666652E-2"/>
    <x v="1"/>
    <x v="1"/>
    <x v="0"/>
    <n v="0"/>
    <x v="5"/>
  </r>
  <r>
    <n v="454"/>
    <x v="3"/>
    <x v="12"/>
    <x v="0"/>
    <x v="4"/>
    <x v="20"/>
    <x v="18"/>
    <n v="69"/>
    <x v="0"/>
    <n v="1"/>
    <n v="0"/>
    <n v="0"/>
    <n v="8"/>
    <n v="0.53333333333333333"/>
    <x v="1"/>
    <x v="14"/>
    <x v="1"/>
    <n v="1"/>
    <x v="2"/>
  </r>
  <r>
    <n v="455"/>
    <x v="3"/>
    <x v="12"/>
    <x v="0"/>
    <x v="10"/>
    <x v="21"/>
    <x v="6"/>
    <n v="101"/>
    <x v="1"/>
    <n v="0"/>
    <n v="1"/>
    <n v="0"/>
    <n v="10"/>
    <n v="0.4"/>
    <x v="1"/>
    <x v="8"/>
    <x v="0"/>
    <n v="0"/>
    <x v="4"/>
  </r>
  <r>
    <n v="455"/>
    <x v="3"/>
    <x v="12"/>
    <x v="0"/>
    <x v="21"/>
    <x v="11"/>
    <x v="52"/>
    <n v="82"/>
    <x v="0"/>
    <n v="1"/>
    <n v="0"/>
    <n v="0"/>
    <n v="3"/>
    <n v="0.8666666666666667"/>
    <x v="0"/>
    <x v="7"/>
    <x v="0"/>
    <n v="1"/>
    <x v="0"/>
  </r>
  <r>
    <n v="456"/>
    <x v="3"/>
    <x v="13"/>
    <x v="1"/>
    <x v="20"/>
    <x v="1"/>
    <x v="0"/>
    <n v="115"/>
    <x v="1"/>
    <n v="0"/>
    <n v="1"/>
    <n v="0"/>
    <n v="4"/>
    <n v="0.8"/>
    <x v="0"/>
    <x v="1"/>
    <x v="0"/>
    <n v="0"/>
    <x v="0"/>
  </r>
  <r>
    <n v="456"/>
    <x v="3"/>
    <x v="13"/>
    <x v="1"/>
    <x v="0"/>
    <x v="20"/>
    <x v="65"/>
    <n v="106"/>
    <x v="0"/>
    <n v="1"/>
    <n v="0"/>
    <n v="0"/>
    <n v="2"/>
    <n v="0.93333333333333335"/>
    <x v="0"/>
    <x v="11"/>
    <x v="0"/>
    <n v="1"/>
    <x v="3"/>
  </r>
  <r>
    <n v="457"/>
    <x v="3"/>
    <x v="13"/>
    <x v="1"/>
    <x v="8"/>
    <x v="2"/>
    <x v="1"/>
    <n v="63"/>
    <x v="0"/>
    <n v="1"/>
    <n v="0"/>
    <n v="0"/>
    <n v="12"/>
    <n v="0.26666666666666672"/>
    <x v="1"/>
    <x v="0"/>
    <x v="0"/>
    <n v="1"/>
    <x v="1"/>
  </r>
  <r>
    <n v="457"/>
    <x v="3"/>
    <x v="13"/>
    <x v="1"/>
    <x v="3"/>
    <x v="9"/>
    <x v="53"/>
    <n v="72"/>
    <x v="1"/>
    <n v="0"/>
    <n v="1"/>
    <n v="0"/>
    <n v="14"/>
    <n v="0.1333333333333333"/>
    <x v="1"/>
    <x v="2"/>
    <x v="0"/>
    <n v="0"/>
    <x v="5"/>
  </r>
  <r>
    <n v="458"/>
    <x v="3"/>
    <x v="13"/>
    <x v="1"/>
    <x v="21"/>
    <x v="3"/>
    <x v="9"/>
    <n v="105"/>
    <x v="1"/>
    <n v="0"/>
    <n v="1"/>
    <n v="0"/>
    <n v="8"/>
    <n v="0.53333333333333333"/>
    <x v="1"/>
    <x v="7"/>
    <x v="0"/>
    <n v="0"/>
    <x v="1"/>
  </r>
  <r>
    <n v="458"/>
    <x v="3"/>
    <x v="13"/>
    <x v="1"/>
    <x v="2"/>
    <x v="21"/>
    <x v="38"/>
    <n v="76"/>
    <x v="0"/>
    <n v="1"/>
    <n v="0"/>
    <n v="0"/>
    <n v="5"/>
    <n v="0.73333333333333339"/>
    <x v="0"/>
    <x v="4"/>
    <x v="0"/>
    <n v="1"/>
    <x v="0"/>
  </r>
  <r>
    <n v="459"/>
    <x v="3"/>
    <x v="13"/>
    <x v="1"/>
    <x v="10"/>
    <x v="13"/>
    <x v="92"/>
    <n v="109"/>
    <x v="1"/>
    <n v="0"/>
    <n v="1"/>
    <n v="0"/>
    <n v="7"/>
    <n v="0.6"/>
    <x v="1"/>
    <x v="8"/>
    <x v="0"/>
    <n v="0"/>
    <x v="2"/>
  </r>
  <r>
    <n v="459"/>
    <x v="3"/>
    <x v="13"/>
    <x v="1"/>
    <x v="13"/>
    <x v="11"/>
    <x v="76"/>
    <n v="91"/>
    <x v="0"/>
    <n v="1"/>
    <n v="0"/>
    <n v="0"/>
    <n v="3"/>
    <n v="0.8666666666666667"/>
    <x v="0"/>
    <x v="10"/>
    <x v="0"/>
    <n v="1"/>
    <x v="0"/>
  </r>
  <r>
    <n v="460"/>
    <x v="3"/>
    <x v="13"/>
    <x v="2"/>
    <x v="15"/>
    <x v="10"/>
    <x v="58"/>
    <n v="117"/>
    <x v="1"/>
    <n v="0"/>
    <n v="1"/>
    <n v="0"/>
    <n v="15"/>
    <n v="6.6666666666666652E-2"/>
    <x v="1"/>
    <x v="13"/>
    <x v="1"/>
    <n v="0"/>
    <x v="8"/>
  </r>
  <r>
    <n v="460"/>
    <x v="3"/>
    <x v="13"/>
    <x v="2"/>
    <x v="11"/>
    <x v="14"/>
    <x v="19"/>
    <n v="46"/>
    <x v="0"/>
    <n v="1"/>
    <n v="0"/>
    <n v="0"/>
    <n v="1"/>
    <n v="1"/>
    <x v="0"/>
    <x v="9"/>
    <x v="1"/>
    <n v="1"/>
    <x v="3"/>
  </r>
  <r>
    <n v="461"/>
    <x v="3"/>
    <x v="13"/>
    <x v="2"/>
    <x v="19"/>
    <x v="5"/>
    <x v="2"/>
    <n v="42"/>
    <x v="0"/>
    <n v="1"/>
    <n v="0"/>
    <n v="0"/>
    <n v="13"/>
    <n v="0.19999999999999996"/>
    <x v="1"/>
    <x v="3"/>
    <x v="1"/>
    <n v="1"/>
    <x v="1"/>
  </r>
  <r>
    <n v="461"/>
    <x v="3"/>
    <x v="13"/>
    <x v="2"/>
    <x v="4"/>
    <x v="19"/>
    <x v="109"/>
    <n v="70"/>
    <x v="1"/>
    <n v="0"/>
    <n v="1"/>
    <n v="0"/>
    <n v="16"/>
    <n v="0"/>
    <x v="1"/>
    <x v="14"/>
    <x v="1"/>
    <n v="0"/>
    <x v="8"/>
  </r>
  <r>
    <n v="462"/>
    <x v="3"/>
    <x v="13"/>
    <x v="2"/>
    <x v="6"/>
    <x v="18"/>
    <x v="9"/>
    <n v="74"/>
    <x v="0"/>
    <n v="1"/>
    <n v="0"/>
    <n v="0"/>
    <n v="8"/>
    <n v="0.53333333333333333"/>
    <x v="1"/>
    <x v="6"/>
    <x v="1"/>
    <n v="1"/>
    <x v="1"/>
  </r>
  <r>
    <n v="462"/>
    <x v="3"/>
    <x v="13"/>
    <x v="2"/>
    <x v="18"/>
    <x v="7"/>
    <x v="17"/>
    <n v="76"/>
    <x v="1"/>
    <n v="0"/>
    <n v="1"/>
    <n v="0"/>
    <n v="11"/>
    <n v="0.33333333333333337"/>
    <x v="1"/>
    <x v="15"/>
    <x v="1"/>
    <n v="0"/>
    <x v="1"/>
  </r>
  <r>
    <n v="463"/>
    <x v="3"/>
    <x v="13"/>
    <x v="2"/>
    <x v="12"/>
    <x v="16"/>
    <x v="9"/>
    <n v="92"/>
    <x v="1"/>
    <n v="0"/>
    <n v="1"/>
    <n v="0"/>
    <n v="8"/>
    <n v="0.53333333333333333"/>
    <x v="1"/>
    <x v="12"/>
    <x v="1"/>
    <n v="0"/>
    <x v="1"/>
  </r>
  <r>
    <n v="463"/>
    <x v="3"/>
    <x v="13"/>
    <x v="2"/>
    <x v="17"/>
    <x v="12"/>
    <x v="28"/>
    <n v="76"/>
    <x v="0"/>
    <n v="1"/>
    <n v="0"/>
    <n v="0"/>
    <n v="6"/>
    <n v="0.66666666666666674"/>
    <x v="1"/>
    <x v="5"/>
    <x v="1"/>
    <n v="1"/>
    <x v="2"/>
  </r>
  <r>
    <n v="464"/>
    <x v="3"/>
    <x v="14"/>
    <x v="1"/>
    <x v="0"/>
    <x v="13"/>
    <x v="54"/>
    <n v="80"/>
    <x v="0"/>
    <n v="1"/>
    <n v="0"/>
    <n v="0"/>
    <n v="1"/>
    <n v="1"/>
    <x v="0"/>
    <x v="11"/>
    <x v="0"/>
    <n v="1"/>
    <x v="10"/>
  </r>
  <r>
    <n v="464"/>
    <x v="3"/>
    <x v="14"/>
    <x v="1"/>
    <x v="13"/>
    <x v="1"/>
    <x v="35"/>
    <n v="143"/>
    <x v="1"/>
    <n v="0"/>
    <n v="1"/>
    <n v="0"/>
    <n v="14"/>
    <n v="0.1333333333333333"/>
    <x v="1"/>
    <x v="10"/>
    <x v="0"/>
    <n v="0"/>
    <x v="4"/>
  </r>
  <r>
    <n v="465"/>
    <x v="3"/>
    <x v="14"/>
    <x v="1"/>
    <x v="8"/>
    <x v="3"/>
    <x v="6"/>
    <n v="111"/>
    <x v="1"/>
    <n v="0"/>
    <n v="1"/>
    <n v="0"/>
    <n v="13"/>
    <n v="0.19999999999999996"/>
    <x v="1"/>
    <x v="0"/>
    <x v="0"/>
    <n v="0"/>
    <x v="4"/>
  </r>
  <r>
    <n v="465"/>
    <x v="3"/>
    <x v="14"/>
    <x v="1"/>
    <x v="2"/>
    <x v="9"/>
    <x v="81"/>
    <n v="82"/>
    <x v="0"/>
    <n v="1"/>
    <n v="0"/>
    <n v="0"/>
    <n v="5"/>
    <n v="0.73333333333333339"/>
    <x v="0"/>
    <x v="4"/>
    <x v="0"/>
    <n v="1"/>
    <x v="3"/>
  </r>
  <r>
    <n v="466"/>
    <x v="3"/>
    <x v="14"/>
    <x v="3"/>
    <x v="21"/>
    <x v="2"/>
    <x v="83"/>
    <n v="117"/>
    <x v="0"/>
    <n v="1"/>
    <n v="0"/>
    <n v="0"/>
    <n v="2"/>
    <n v="0.93333333333333335"/>
    <x v="0"/>
    <x v="7"/>
    <x v="0"/>
    <n v="1"/>
    <x v="9"/>
  </r>
  <r>
    <n v="466"/>
    <x v="3"/>
    <x v="14"/>
    <x v="3"/>
    <x v="3"/>
    <x v="21"/>
    <x v="19"/>
    <n v="137"/>
    <x v="1"/>
    <n v="0"/>
    <n v="1"/>
    <n v="0"/>
    <n v="3"/>
    <n v="0.8666666666666667"/>
    <x v="0"/>
    <x v="2"/>
    <x v="0"/>
    <n v="0"/>
    <x v="3"/>
  </r>
  <r>
    <n v="467"/>
    <x v="3"/>
    <x v="14"/>
    <x v="3"/>
    <x v="10"/>
    <x v="20"/>
    <x v="50"/>
    <n v="83"/>
    <x v="0"/>
    <n v="1"/>
    <n v="0"/>
    <n v="0"/>
    <n v="9"/>
    <n v="0.46666666666666667"/>
    <x v="1"/>
    <x v="8"/>
    <x v="0"/>
    <n v="1"/>
    <x v="4"/>
  </r>
  <r>
    <n v="467"/>
    <x v="3"/>
    <x v="14"/>
    <x v="3"/>
    <x v="20"/>
    <x v="11"/>
    <x v="25"/>
    <n v="86"/>
    <x v="1"/>
    <n v="0"/>
    <n v="1"/>
    <n v="0"/>
    <n v="12"/>
    <n v="0.26666666666666672"/>
    <x v="1"/>
    <x v="1"/>
    <x v="0"/>
    <n v="0"/>
    <x v="4"/>
  </r>
  <r>
    <n v="468"/>
    <x v="3"/>
    <x v="14"/>
    <x v="2"/>
    <x v="19"/>
    <x v="10"/>
    <x v="4"/>
    <n v="113"/>
    <x v="1"/>
    <n v="0"/>
    <n v="1"/>
    <n v="0"/>
    <n v="7"/>
    <n v="0.6"/>
    <x v="1"/>
    <x v="3"/>
    <x v="1"/>
    <n v="0"/>
    <x v="2"/>
  </r>
  <r>
    <n v="468"/>
    <x v="3"/>
    <x v="14"/>
    <x v="2"/>
    <x v="11"/>
    <x v="19"/>
    <x v="77"/>
    <n v="94"/>
    <x v="0"/>
    <n v="1"/>
    <n v="0"/>
    <n v="0"/>
    <n v="4"/>
    <n v="0.8"/>
    <x v="0"/>
    <x v="9"/>
    <x v="1"/>
    <n v="1"/>
    <x v="3"/>
  </r>
  <r>
    <n v="469"/>
    <x v="3"/>
    <x v="14"/>
    <x v="2"/>
    <x v="6"/>
    <x v="14"/>
    <x v="8"/>
    <n v="71"/>
    <x v="0"/>
    <n v="1"/>
    <n v="0"/>
    <n v="0"/>
    <n v="11"/>
    <n v="0.33333333333333337"/>
    <x v="1"/>
    <x v="6"/>
    <x v="1"/>
    <n v="1"/>
    <x v="4"/>
  </r>
  <r>
    <n v="469"/>
    <x v="3"/>
    <x v="14"/>
    <x v="2"/>
    <x v="15"/>
    <x v="7"/>
    <x v="60"/>
    <n v="85"/>
    <x v="1"/>
    <n v="0"/>
    <n v="1"/>
    <n v="0"/>
    <n v="16"/>
    <n v="0"/>
    <x v="1"/>
    <x v="13"/>
    <x v="1"/>
    <n v="0"/>
    <x v="1"/>
  </r>
  <r>
    <n v="470"/>
    <x v="3"/>
    <x v="14"/>
    <x v="2"/>
    <x v="17"/>
    <x v="5"/>
    <x v="87"/>
    <n v="74"/>
    <x v="0"/>
    <n v="1"/>
    <n v="0"/>
    <n v="0"/>
    <n v="6"/>
    <n v="0.66666666666666674"/>
    <x v="0"/>
    <x v="5"/>
    <x v="1"/>
    <n v="1"/>
    <x v="0"/>
  </r>
  <r>
    <n v="470"/>
    <x v="3"/>
    <x v="14"/>
    <x v="2"/>
    <x v="4"/>
    <x v="16"/>
    <x v="17"/>
    <n v="108"/>
    <x v="1"/>
    <n v="0"/>
    <n v="1"/>
    <n v="0"/>
    <n v="15"/>
    <n v="6.6666666666666652E-2"/>
    <x v="1"/>
    <x v="14"/>
    <x v="1"/>
    <n v="0"/>
    <x v="1"/>
  </r>
  <r>
    <n v="471"/>
    <x v="3"/>
    <x v="14"/>
    <x v="2"/>
    <x v="12"/>
    <x v="18"/>
    <x v="50"/>
    <n v="91"/>
    <x v="1"/>
    <n v="0"/>
    <n v="1"/>
    <n v="0"/>
    <n v="9"/>
    <n v="0.46666666666666667"/>
    <x v="1"/>
    <x v="12"/>
    <x v="1"/>
    <n v="0"/>
    <x v="4"/>
  </r>
  <r>
    <n v="471"/>
    <x v="3"/>
    <x v="14"/>
    <x v="2"/>
    <x v="18"/>
    <x v="12"/>
    <x v="92"/>
    <n v="86"/>
    <x v="0"/>
    <n v="1"/>
    <n v="0"/>
    <n v="0"/>
    <n v="8"/>
    <n v="0.53333333333333333"/>
    <x v="1"/>
    <x v="15"/>
    <x v="1"/>
    <n v="1"/>
    <x v="2"/>
  </r>
  <r>
    <n v="472"/>
    <x v="3"/>
    <x v="15"/>
    <x v="1"/>
    <x v="2"/>
    <x v="1"/>
    <x v="27"/>
    <n v="129"/>
    <x v="1"/>
    <n v="0"/>
    <n v="1"/>
    <n v="0"/>
    <n v="14"/>
    <n v="0.1333333333333333"/>
    <x v="1"/>
    <x v="4"/>
    <x v="0"/>
    <n v="0"/>
    <x v="5"/>
  </r>
  <r>
    <n v="472"/>
    <x v="3"/>
    <x v="15"/>
    <x v="1"/>
    <x v="0"/>
    <x v="3"/>
    <x v="72"/>
    <n v="66"/>
    <x v="0"/>
    <n v="1"/>
    <n v="0"/>
    <n v="0"/>
    <n v="1"/>
    <n v="1"/>
    <x v="0"/>
    <x v="11"/>
    <x v="0"/>
    <n v="1"/>
    <x v="7"/>
  </r>
  <r>
    <n v="473"/>
    <x v="3"/>
    <x v="15"/>
    <x v="3"/>
    <x v="8"/>
    <x v="13"/>
    <x v="62"/>
    <n v="63"/>
    <x v="0"/>
    <n v="1"/>
    <n v="0"/>
    <n v="0"/>
    <n v="13"/>
    <n v="0.19999999999999996"/>
    <x v="1"/>
    <x v="0"/>
    <x v="0"/>
    <n v="1"/>
    <x v="5"/>
  </r>
  <r>
    <n v="473"/>
    <x v="3"/>
    <x v="15"/>
    <x v="3"/>
    <x v="13"/>
    <x v="9"/>
    <x v="53"/>
    <n v="68"/>
    <x v="1"/>
    <n v="0"/>
    <n v="1"/>
    <n v="0"/>
    <n v="15"/>
    <n v="6.6666666666666652E-2"/>
    <x v="1"/>
    <x v="10"/>
    <x v="0"/>
    <n v="0"/>
    <x v="5"/>
  </r>
  <r>
    <n v="474"/>
    <x v="3"/>
    <x v="15"/>
    <x v="3"/>
    <x v="10"/>
    <x v="21"/>
    <x v="20"/>
    <n v="84"/>
    <x v="0"/>
    <n v="1"/>
    <n v="0"/>
    <n v="0"/>
    <n v="5"/>
    <n v="0.73333333333333339"/>
    <x v="1"/>
    <x v="8"/>
    <x v="0"/>
    <n v="1"/>
    <x v="2"/>
  </r>
  <r>
    <n v="474"/>
    <x v="3"/>
    <x v="15"/>
    <x v="3"/>
    <x v="21"/>
    <x v="11"/>
    <x v="51"/>
    <n v="99"/>
    <x v="1"/>
    <n v="0"/>
    <n v="1"/>
    <n v="0"/>
    <n v="7"/>
    <n v="0.6"/>
    <x v="1"/>
    <x v="7"/>
    <x v="0"/>
    <n v="0"/>
    <x v="4"/>
  </r>
  <r>
    <n v="475"/>
    <x v="3"/>
    <x v="15"/>
    <x v="3"/>
    <x v="20"/>
    <x v="2"/>
    <x v="9"/>
    <n v="112"/>
    <x v="1"/>
    <n v="0"/>
    <n v="1"/>
    <n v="0"/>
    <n v="10"/>
    <n v="0.4"/>
    <x v="1"/>
    <x v="1"/>
    <x v="0"/>
    <n v="0"/>
    <x v="1"/>
  </r>
  <r>
    <n v="475"/>
    <x v="3"/>
    <x v="15"/>
    <x v="3"/>
    <x v="3"/>
    <x v="20"/>
    <x v="43"/>
    <n v="76"/>
    <x v="0"/>
    <n v="1"/>
    <n v="0"/>
    <n v="0"/>
    <n v="3"/>
    <n v="0.8666666666666667"/>
    <x v="0"/>
    <x v="2"/>
    <x v="0"/>
    <n v="1"/>
    <x v="3"/>
  </r>
  <r>
    <n v="476"/>
    <x v="3"/>
    <x v="15"/>
    <x v="2"/>
    <x v="6"/>
    <x v="10"/>
    <x v="95"/>
    <n v="127"/>
    <x v="1"/>
    <n v="0"/>
    <n v="1"/>
    <n v="0"/>
    <n v="16"/>
    <n v="0"/>
    <x v="1"/>
    <x v="6"/>
    <x v="1"/>
    <n v="0"/>
    <x v="8"/>
  </r>
  <r>
    <n v="476"/>
    <x v="3"/>
    <x v="15"/>
    <x v="2"/>
    <x v="11"/>
    <x v="7"/>
    <x v="63"/>
    <n v="47"/>
    <x v="0"/>
    <n v="1"/>
    <n v="0"/>
    <n v="0"/>
    <n v="2"/>
    <n v="0.93333333333333335"/>
    <x v="0"/>
    <x v="9"/>
    <x v="1"/>
    <n v="1"/>
    <x v="7"/>
  </r>
  <r>
    <n v="477"/>
    <x v="3"/>
    <x v="15"/>
    <x v="2"/>
    <x v="17"/>
    <x v="19"/>
    <x v="21"/>
    <n v="76"/>
    <x v="1"/>
    <n v="0"/>
    <n v="1"/>
    <n v="0"/>
    <n v="12"/>
    <n v="0.26666666666666672"/>
    <x v="1"/>
    <x v="5"/>
    <x v="1"/>
    <n v="0"/>
    <x v="5"/>
  </r>
  <r>
    <n v="477"/>
    <x v="3"/>
    <x v="15"/>
    <x v="2"/>
    <x v="19"/>
    <x v="16"/>
    <x v="9"/>
    <n v="69"/>
    <x v="0"/>
    <n v="1"/>
    <n v="0"/>
    <n v="0"/>
    <n v="10"/>
    <n v="0.4"/>
    <x v="1"/>
    <x v="3"/>
    <x v="1"/>
    <n v="1"/>
    <x v="1"/>
  </r>
  <r>
    <n v="478"/>
    <x v="3"/>
    <x v="15"/>
    <x v="2"/>
    <x v="18"/>
    <x v="14"/>
    <x v="32"/>
    <n v="104"/>
    <x v="1"/>
    <n v="0"/>
    <n v="1"/>
    <n v="0"/>
    <n v="8"/>
    <n v="0.53333333333333333"/>
    <x v="1"/>
    <x v="15"/>
    <x v="1"/>
    <n v="0"/>
    <x v="1"/>
  </r>
  <r>
    <n v="478"/>
    <x v="3"/>
    <x v="15"/>
    <x v="2"/>
    <x v="15"/>
    <x v="18"/>
    <x v="7"/>
    <n v="79"/>
    <x v="0"/>
    <n v="1"/>
    <n v="0"/>
    <n v="0"/>
    <n v="4"/>
    <n v="0.8"/>
    <x v="0"/>
    <x v="13"/>
    <x v="1"/>
    <n v="1"/>
    <x v="0"/>
  </r>
  <r>
    <n v="479"/>
    <x v="3"/>
    <x v="15"/>
    <x v="2"/>
    <x v="12"/>
    <x v="5"/>
    <x v="8"/>
    <n v="79"/>
    <x v="0"/>
    <n v="1"/>
    <n v="0"/>
    <n v="0"/>
    <n v="6"/>
    <n v="0.66666666666666674"/>
    <x v="1"/>
    <x v="12"/>
    <x v="1"/>
    <n v="1"/>
    <x v="4"/>
  </r>
  <r>
    <n v="479"/>
    <x v="3"/>
    <x v="15"/>
    <x v="2"/>
    <x v="4"/>
    <x v="12"/>
    <x v="32"/>
    <n v="85"/>
    <x v="1"/>
    <n v="0"/>
    <n v="1"/>
    <n v="0"/>
    <n v="8"/>
    <n v="0.53333333333333333"/>
    <x v="1"/>
    <x v="14"/>
    <x v="1"/>
    <n v="0"/>
    <x v="1"/>
  </r>
  <r>
    <n v="480"/>
    <x v="4"/>
    <x v="0"/>
    <x v="0"/>
    <x v="0"/>
    <x v="14"/>
    <x v="74"/>
    <n v="124"/>
    <x v="1"/>
    <n v="0"/>
    <n v="1"/>
    <n v="0"/>
    <n v="12"/>
    <n v="0.26666666666666672"/>
    <x v="1"/>
    <x v="2"/>
    <x v="0"/>
    <n v="0"/>
    <x v="1"/>
  </r>
  <r>
    <n v="480"/>
    <x v="4"/>
    <x v="0"/>
    <x v="0"/>
    <x v="15"/>
    <x v="1"/>
    <x v="88"/>
    <n v="78"/>
    <x v="0"/>
    <n v="1"/>
    <n v="0"/>
    <n v="0"/>
    <n v="1"/>
    <n v="1"/>
    <x v="0"/>
    <x v="4"/>
    <x v="0"/>
    <n v="1"/>
    <x v="7"/>
  </r>
  <r>
    <n v="481"/>
    <x v="4"/>
    <x v="0"/>
    <x v="0"/>
    <x v="13"/>
    <x v="9"/>
    <x v="13"/>
    <n v="76"/>
    <x v="0"/>
    <n v="1"/>
    <n v="0"/>
    <n v="0"/>
    <n v="8"/>
    <n v="0.53333333333333333"/>
    <x v="1"/>
    <x v="10"/>
    <x v="0"/>
    <n v="1"/>
    <x v="4"/>
  </r>
  <r>
    <n v="481"/>
    <x v="4"/>
    <x v="0"/>
    <x v="0"/>
    <x v="8"/>
    <x v="13"/>
    <x v="9"/>
    <n v="89"/>
    <x v="1"/>
    <n v="0"/>
    <n v="1"/>
    <n v="0"/>
    <n v="13"/>
    <n v="0.19999999999999996"/>
    <x v="1"/>
    <x v="12"/>
    <x v="1"/>
    <n v="0"/>
    <x v="1"/>
  </r>
  <r>
    <n v="482"/>
    <x v="4"/>
    <x v="0"/>
    <x v="0"/>
    <x v="6"/>
    <x v="10"/>
    <x v="6"/>
    <n v="102"/>
    <x v="1"/>
    <n v="0"/>
    <n v="1"/>
    <n v="0"/>
    <n v="11"/>
    <n v="0.33333333333333337"/>
    <x v="1"/>
    <x v="7"/>
    <x v="0"/>
    <n v="0"/>
    <x v="4"/>
  </r>
  <r>
    <n v="482"/>
    <x v="4"/>
    <x v="0"/>
    <x v="0"/>
    <x v="11"/>
    <x v="7"/>
    <x v="3"/>
    <n v="82"/>
    <x v="0"/>
    <n v="1"/>
    <n v="0"/>
    <n v="0"/>
    <n v="5"/>
    <n v="0.73333333333333339"/>
    <x v="0"/>
    <x v="14"/>
    <x v="1"/>
    <n v="1"/>
    <x v="0"/>
  </r>
  <r>
    <n v="483"/>
    <x v="4"/>
    <x v="0"/>
    <x v="0"/>
    <x v="12"/>
    <x v="19"/>
    <x v="33"/>
    <n v="92"/>
    <x v="0"/>
    <n v="1"/>
    <n v="0"/>
    <n v="0"/>
    <n v="2"/>
    <n v="0.93333333333333335"/>
    <x v="0"/>
    <x v="3"/>
    <x v="1"/>
    <n v="1"/>
    <x v="0"/>
  </r>
  <r>
    <n v="483"/>
    <x v="4"/>
    <x v="0"/>
    <x v="0"/>
    <x v="19"/>
    <x v="12"/>
    <x v="28"/>
    <n v="107"/>
    <x v="1"/>
    <n v="0"/>
    <n v="1"/>
    <n v="0"/>
    <n v="6"/>
    <n v="0.66666666666666674"/>
    <x v="1"/>
    <x v="0"/>
    <x v="0"/>
    <n v="0"/>
    <x v="2"/>
  </r>
  <r>
    <n v="484"/>
    <x v="4"/>
    <x v="0"/>
    <x v="0"/>
    <x v="20"/>
    <x v="3"/>
    <x v="8"/>
    <n v="56"/>
    <x v="0"/>
    <n v="1"/>
    <n v="0"/>
    <n v="0"/>
    <n v="9"/>
    <n v="0.46666666666666667"/>
    <x v="1"/>
    <x v="8"/>
    <x v="0"/>
    <n v="1"/>
    <x v="4"/>
  </r>
  <r>
    <n v="484"/>
    <x v="4"/>
    <x v="0"/>
    <x v="0"/>
    <x v="2"/>
    <x v="20"/>
    <x v="40"/>
    <n v="85"/>
    <x v="1"/>
    <n v="0"/>
    <n v="1"/>
    <n v="0"/>
    <n v="16"/>
    <n v="0"/>
    <x v="1"/>
    <x v="1"/>
    <x v="0"/>
    <n v="0"/>
    <x v="6"/>
  </r>
  <r>
    <n v="485"/>
    <x v="4"/>
    <x v="0"/>
    <x v="0"/>
    <x v="17"/>
    <x v="22"/>
    <x v="27"/>
    <n v="107"/>
    <x v="1"/>
    <n v="0"/>
    <n v="1"/>
    <n v="0"/>
    <n v="14"/>
    <n v="0.1333333333333333"/>
    <x v="1"/>
    <x v="5"/>
    <x v="1"/>
    <n v="0"/>
    <x v="5"/>
  </r>
  <r>
    <n v="485"/>
    <x v="4"/>
    <x v="0"/>
    <x v="0"/>
    <x v="22"/>
    <x v="16"/>
    <x v="33"/>
    <n v="66"/>
    <x v="0"/>
    <n v="1"/>
    <n v="0"/>
    <n v="0"/>
    <n v="2"/>
    <n v="0.93333333333333335"/>
    <x v="0"/>
    <x v="13"/>
    <x v="1"/>
    <n v="1"/>
    <x v="0"/>
  </r>
  <r>
    <n v="486"/>
    <x v="4"/>
    <x v="0"/>
    <x v="0"/>
    <x v="3"/>
    <x v="21"/>
    <x v="7"/>
    <n v="91"/>
    <x v="0"/>
    <n v="1"/>
    <n v="0"/>
    <n v="0"/>
    <n v="4"/>
    <n v="0.8"/>
    <x v="0"/>
    <x v="11"/>
    <x v="0"/>
    <n v="1"/>
    <x v="0"/>
  </r>
  <r>
    <n v="486"/>
    <x v="4"/>
    <x v="0"/>
    <x v="0"/>
    <x v="21"/>
    <x v="2"/>
    <x v="92"/>
    <n v="104"/>
    <x v="1"/>
    <n v="0"/>
    <n v="1"/>
    <n v="0"/>
    <n v="7"/>
    <n v="0.6"/>
    <x v="1"/>
    <x v="9"/>
    <x v="1"/>
    <n v="0"/>
    <x v="2"/>
  </r>
  <r>
    <n v="487"/>
    <x v="4"/>
    <x v="0"/>
    <x v="0"/>
    <x v="23"/>
    <x v="18"/>
    <x v="53"/>
    <n v="84"/>
    <x v="1"/>
    <n v="0"/>
    <n v="1"/>
    <n v="0"/>
    <n v="15"/>
    <n v="6.6666666666666652E-2"/>
    <x v="1"/>
    <x v="6"/>
    <x v="1"/>
    <n v="0"/>
    <x v="5"/>
  </r>
  <r>
    <n v="487"/>
    <x v="4"/>
    <x v="0"/>
    <x v="0"/>
    <x v="18"/>
    <x v="23"/>
    <x v="51"/>
    <n v="63"/>
    <x v="0"/>
    <n v="1"/>
    <n v="0"/>
    <n v="0"/>
    <n v="10"/>
    <n v="0.4"/>
    <x v="1"/>
    <x v="15"/>
    <x v="1"/>
    <n v="1"/>
    <x v="4"/>
  </r>
  <r>
    <n v="488"/>
    <x v="4"/>
    <x v="1"/>
    <x v="0"/>
    <x v="13"/>
    <x v="1"/>
    <x v="28"/>
    <n v="137"/>
    <x v="1"/>
    <n v="0"/>
    <n v="1"/>
    <n v="0"/>
    <n v="6"/>
    <n v="0.66666666666666674"/>
    <x v="1"/>
    <x v="10"/>
    <x v="0"/>
    <n v="0"/>
    <x v="2"/>
  </r>
  <r>
    <n v="488"/>
    <x v="4"/>
    <x v="1"/>
    <x v="0"/>
    <x v="0"/>
    <x v="13"/>
    <x v="83"/>
    <n v="92"/>
    <x v="0"/>
    <n v="1"/>
    <n v="0"/>
    <n v="0"/>
    <n v="1"/>
    <n v="1"/>
    <x v="0"/>
    <x v="2"/>
    <x v="0"/>
    <n v="1"/>
    <x v="9"/>
  </r>
  <r>
    <n v="489"/>
    <x v="4"/>
    <x v="1"/>
    <x v="0"/>
    <x v="11"/>
    <x v="19"/>
    <x v="7"/>
    <n v="65"/>
    <x v="0"/>
    <n v="1"/>
    <n v="0"/>
    <n v="0"/>
    <n v="4"/>
    <n v="0.8"/>
    <x v="0"/>
    <x v="14"/>
    <x v="1"/>
    <n v="1"/>
    <x v="0"/>
  </r>
  <r>
    <n v="489"/>
    <x v="4"/>
    <x v="1"/>
    <x v="0"/>
    <x v="19"/>
    <x v="10"/>
    <x v="44"/>
    <n v="104"/>
    <x v="1"/>
    <n v="0"/>
    <n v="1"/>
    <n v="0"/>
    <n v="15"/>
    <n v="6.6666666666666652E-2"/>
    <x v="1"/>
    <x v="0"/>
    <x v="0"/>
    <n v="0"/>
    <x v="5"/>
  </r>
  <r>
    <n v="490"/>
    <x v="4"/>
    <x v="1"/>
    <x v="0"/>
    <x v="8"/>
    <x v="14"/>
    <x v="87"/>
    <n v="79"/>
    <x v="0"/>
    <n v="1"/>
    <n v="0"/>
    <n v="0"/>
    <n v="2"/>
    <n v="0.93333333333333335"/>
    <x v="0"/>
    <x v="12"/>
    <x v="1"/>
    <n v="1"/>
    <x v="0"/>
  </r>
  <r>
    <n v="490"/>
    <x v="4"/>
    <x v="1"/>
    <x v="0"/>
    <x v="15"/>
    <x v="9"/>
    <x v="32"/>
    <n v="108"/>
    <x v="1"/>
    <n v="0"/>
    <n v="1"/>
    <n v="0"/>
    <n v="10"/>
    <n v="0.4"/>
    <x v="1"/>
    <x v="4"/>
    <x v="0"/>
    <n v="0"/>
    <x v="1"/>
  </r>
  <r>
    <n v="491"/>
    <x v="4"/>
    <x v="1"/>
    <x v="0"/>
    <x v="6"/>
    <x v="12"/>
    <x v="95"/>
    <n v="74"/>
    <x v="1"/>
    <n v="0"/>
    <n v="1"/>
    <n v="0"/>
    <n v="16"/>
    <n v="0"/>
    <x v="1"/>
    <x v="7"/>
    <x v="0"/>
    <n v="0"/>
    <x v="8"/>
  </r>
  <r>
    <n v="491"/>
    <x v="4"/>
    <x v="1"/>
    <x v="0"/>
    <x v="12"/>
    <x v="7"/>
    <x v="17"/>
    <n v="47"/>
    <x v="0"/>
    <n v="1"/>
    <n v="0"/>
    <n v="0"/>
    <n v="12"/>
    <n v="0.26666666666666672"/>
    <x v="1"/>
    <x v="3"/>
    <x v="1"/>
    <n v="1"/>
    <x v="1"/>
  </r>
  <r>
    <n v="492"/>
    <x v="4"/>
    <x v="1"/>
    <x v="0"/>
    <x v="23"/>
    <x v="22"/>
    <x v="18"/>
    <n v="106"/>
    <x v="1"/>
    <n v="0"/>
    <n v="1"/>
    <n v="0"/>
    <n v="7"/>
    <n v="0.6"/>
    <x v="1"/>
    <x v="6"/>
    <x v="1"/>
    <n v="0"/>
    <x v="2"/>
  </r>
  <r>
    <n v="492"/>
    <x v="4"/>
    <x v="1"/>
    <x v="0"/>
    <x v="22"/>
    <x v="23"/>
    <x v="0"/>
    <n v="90"/>
    <x v="0"/>
    <n v="1"/>
    <n v="0"/>
    <n v="0"/>
    <n v="3"/>
    <n v="0.8666666666666667"/>
    <x v="0"/>
    <x v="13"/>
    <x v="1"/>
    <n v="1"/>
    <x v="0"/>
  </r>
  <r>
    <n v="493"/>
    <x v="4"/>
    <x v="1"/>
    <x v="0"/>
    <x v="3"/>
    <x v="3"/>
    <x v="39"/>
    <n v="84"/>
    <x v="0"/>
    <n v="1"/>
    <n v="0"/>
    <n v="0"/>
    <n v="8"/>
    <n v="0.53333333333333333"/>
    <x v="1"/>
    <x v="11"/>
    <x v="0"/>
    <n v="1"/>
    <x v="4"/>
  </r>
  <r>
    <n v="493"/>
    <x v="4"/>
    <x v="1"/>
    <x v="0"/>
    <x v="2"/>
    <x v="2"/>
    <x v="51"/>
    <n v="87"/>
    <x v="1"/>
    <n v="0"/>
    <n v="1"/>
    <n v="0"/>
    <n v="9"/>
    <n v="0.46666666666666667"/>
    <x v="1"/>
    <x v="1"/>
    <x v="0"/>
    <n v="0"/>
    <x v="4"/>
  </r>
  <r>
    <n v="494"/>
    <x v="4"/>
    <x v="1"/>
    <x v="0"/>
    <x v="21"/>
    <x v="20"/>
    <x v="10"/>
    <n v="74"/>
    <x v="0"/>
    <n v="1"/>
    <n v="0"/>
    <n v="0"/>
    <n v="5"/>
    <n v="0.73333333333333339"/>
    <x v="0"/>
    <x v="9"/>
    <x v="1"/>
    <n v="1"/>
    <x v="0"/>
  </r>
  <r>
    <n v="494"/>
    <x v="4"/>
    <x v="1"/>
    <x v="0"/>
    <x v="20"/>
    <x v="21"/>
    <x v="17"/>
    <n v="100"/>
    <x v="1"/>
    <n v="0"/>
    <n v="1"/>
    <n v="0"/>
    <n v="12"/>
    <n v="0.26666666666666672"/>
    <x v="1"/>
    <x v="8"/>
    <x v="0"/>
    <n v="0"/>
    <x v="1"/>
  </r>
  <r>
    <n v="495"/>
    <x v="4"/>
    <x v="1"/>
    <x v="0"/>
    <x v="18"/>
    <x v="16"/>
    <x v="9"/>
    <n v="67"/>
    <x v="0"/>
    <n v="1"/>
    <n v="0"/>
    <n v="0"/>
    <n v="11"/>
    <n v="0.33333333333333337"/>
    <x v="1"/>
    <x v="15"/>
    <x v="1"/>
    <n v="1"/>
    <x v="1"/>
  </r>
  <r>
    <n v="495"/>
    <x v="4"/>
    <x v="1"/>
    <x v="0"/>
    <x v="17"/>
    <x v="18"/>
    <x v="11"/>
    <n v="76"/>
    <x v="1"/>
    <n v="0"/>
    <n v="1"/>
    <n v="0"/>
    <n v="14"/>
    <n v="0.1333333333333333"/>
    <x v="1"/>
    <x v="5"/>
    <x v="1"/>
    <n v="0"/>
    <x v="5"/>
  </r>
  <r>
    <n v="496"/>
    <x v="4"/>
    <x v="2"/>
    <x v="0"/>
    <x v="3"/>
    <x v="1"/>
    <x v="15"/>
    <n v="71"/>
    <x v="1"/>
    <n v="0"/>
    <n v="1"/>
    <n v="0"/>
    <n v="14"/>
    <n v="0.1333333333333333"/>
    <x v="1"/>
    <x v="11"/>
    <x v="0"/>
    <n v="0"/>
    <x v="5"/>
  </r>
  <r>
    <n v="496"/>
    <x v="4"/>
    <x v="2"/>
    <x v="0"/>
    <x v="0"/>
    <x v="2"/>
    <x v="60"/>
    <n v="61"/>
    <x v="0"/>
    <n v="1"/>
    <n v="0"/>
    <n v="0"/>
    <n v="12"/>
    <n v="0.26666666666666672"/>
    <x v="1"/>
    <x v="2"/>
    <x v="0"/>
    <n v="1"/>
    <x v="1"/>
  </r>
  <r>
    <n v="497"/>
    <x v="4"/>
    <x v="2"/>
    <x v="0"/>
    <x v="11"/>
    <x v="22"/>
    <x v="43"/>
    <n v="58"/>
    <x v="0"/>
    <n v="1"/>
    <n v="0"/>
    <n v="0"/>
    <n v="4"/>
    <n v="0.8"/>
    <x v="0"/>
    <x v="14"/>
    <x v="1"/>
    <n v="1"/>
    <x v="3"/>
  </r>
  <r>
    <n v="497"/>
    <x v="4"/>
    <x v="2"/>
    <x v="0"/>
    <x v="22"/>
    <x v="10"/>
    <x v="57"/>
    <n v="112"/>
    <x v="1"/>
    <n v="0"/>
    <n v="1"/>
    <n v="0"/>
    <n v="15"/>
    <n v="6.6666666666666652E-2"/>
    <x v="1"/>
    <x v="13"/>
    <x v="1"/>
    <n v="0"/>
    <x v="6"/>
  </r>
  <r>
    <n v="498"/>
    <x v="4"/>
    <x v="2"/>
    <x v="0"/>
    <x v="8"/>
    <x v="20"/>
    <x v="12"/>
    <n v="96"/>
    <x v="1"/>
    <n v="0"/>
    <n v="1"/>
    <n v="0"/>
    <n v="10"/>
    <n v="0.4"/>
    <x v="1"/>
    <x v="12"/>
    <x v="1"/>
    <n v="0"/>
    <x v="1"/>
  </r>
  <r>
    <n v="498"/>
    <x v="4"/>
    <x v="2"/>
    <x v="0"/>
    <x v="20"/>
    <x v="9"/>
    <x v="29"/>
    <n v="77"/>
    <x v="0"/>
    <n v="1"/>
    <n v="0"/>
    <n v="0"/>
    <n v="8"/>
    <n v="0.53333333333333333"/>
    <x v="1"/>
    <x v="8"/>
    <x v="0"/>
    <n v="1"/>
    <x v="2"/>
  </r>
  <r>
    <n v="499"/>
    <x v="4"/>
    <x v="2"/>
    <x v="0"/>
    <x v="6"/>
    <x v="16"/>
    <x v="51"/>
    <n v="62"/>
    <x v="0"/>
    <n v="1"/>
    <n v="0"/>
    <n v="0"/>
    <n v="9"/>
    <n v="0.46666666666666667"/>
    <x v="1"/>
    <x v="7"/>
    <x v="0"/>
    <n v="1"/>
    <x v="4"/>
  </r>
  <r>
    <n v="499"/>
    <x v="4"/>
    <x v="2"/>
    <x v="0"/>
    <x v="17"/>
    <x v="7"/>
    <x v="90"/>
    <n v="84"/>
    <x v="1"/>
    <n v="0"/>
    <n v="1"/>
    <n v="0"/>
    <n v="13"/>
    <n v="0.19999999999999996"/>
    <x v="1"/>
    <x v="5"/>
    <x v="1"/>
    <n v="0"/>
    <x v="5"/>
  </r>
  <r>
    <n v="500"/>
    <x v="4"/>
    <x v="2"/>
    <x v="0"/>
    <x v="13"/>
    <x v="3"/>
    <x v="12"/>
    <n v="57"/>
    <x v="0"/>
    <n v="1"/>
    <n v="0"/>
    <n v="0"/>
    <n v="10"/>
    <n v="0.4"/>
    <x v="1"/>
    <x v="10"/>
    <x v="0"/>
    <n v="1"/>
    <x v="1"/>
  </r>
  <r>
    <n v="500"/>
    <x v="4"/>
    <x v="2"/>
    <x v="0"/>
    <x v="2"/>
    <x v="13"/>
    <x v="46"/>
    <n v="77"/>
    <x v="1"/>
    <n v="0"/>
    <n v="1"/>
    <n v="0"/>
    <n v="16"/>
    <n v="0"/>
    <x v="1"/>
    <x v="1"/>
    <x v="0"/>
    <n v="0"/>
    <x v="6"/>
  </r>
  <r>
    <n v="501"/>
    <x v="4"/>
    <x v="2"/>
    <x v="0"/>
    <x v="23"/>
    <x v="19"/>
    <x v="56"/>
    <n v="127"/>
    <x v="0"/>
    <n v="1"/>
    <n v="0"/>
    <n v="0"/>
    <n v="1"/>
    <n v="1"/>
    <x v="0"/>
    <x v="6"/>
    <x v="1"/>
    <n v="1"/>
    <x v="9"/>
  </r>
  <r>
    <n v="501"/>
    <x v="4"/>
    <x v="2"/>
    <x v="0"/>
    <x v="19"/>
    <x v="23"/>
    <x v="63"/>
    <n v="135"/>
    <x v="1"/>
    <n v="0"/>
    <n v="1"/>
    <n v="0"/>
    <n v="2"/>
    <n v="0.93333333333333335"/>
    <x v="0"/>
    <x v="0"/>
    <x v="0"/>
    <n v="0"/>
    <x v="7"/>
  </r>
  <r>
    <n v="502"/>
    <x v="4"/>
    <x v="2"/>
    <x v="0"/>
    <x v="18"/>
    <x v="12"/>
    <x v="43"/>
    <n v="116"/>
    <x v="1"/>
    <n v="0"/>
    <n v="1"/>
    <n v="0"/>
    <n v="4"/>
    <n v="0.8"/>
    <x v="0"/>
    <x v="15"/>
    <x v="1"/>
    <n v="0"/>
    <x v="3"/>
  </r>
  <r>
    <n v="502"/>
    <x v="4"/>
    <x v="2"/>
    <x v="0"/>
    <x v="12"/>
    <x v="18"/>
    <x v="49"/>
    <n v="112"/>
    <x v="0"/>
    <n v="1"/>
    <n v="0"/>
    <n v="0"/>
    <n v="3"/>
    <n v="0.8666666666666667"/>
    <x v="0"/>
    <x v="3"/>
    <x v="1"/>
    <n v="1"/>
    <x v="3"/>
  </r>
  <r>
    <n v="503"/>
    <x v="4"/>
    <x v="2"/>
    <x v="0"/>
    <x v="21"/>
    <x v="14"/>
    <x v="48"/>
    <n v="112"/>
    <x v="1"/>
    <n v="0"/>
    <n v="1"/>
    <n v="0"/>
    <n v="7"/>
    <n v="0.6"/>
    <x v="1"/>
    <x v="9"/>
    <x v="1"/>
    <n v="0"/>
    <x v="2"/>
  </r>
  <r>
    <n v="503"/>
    <x v="4"/>
    <x v="2"/>
    <x v="0"/>
    <x v="15"/>
    <x v="21"/>
    <x v="43"/>
    <n v="98"/>
    <x v="0"/>
    <n v="1"/>
    <n v="0"/>
    <n v="0"/>
    <n v="4"/>
    <n v="0.8"/>
    <x v="0"/>
    <x v="4"/>
    <x v="0"/>
    <n v="1"/>
    <x v="3"/>
  </r>
  <r>
    <n v="504"/>
    <x v="4"/>
    <x v="3"/>
    <x v="0"/>
    <x v="6"/>
    <x v="1"/>
    <x v="66"/>
    <n v="59"/>
    <x v="0"/>
    <n v="1"/>
    <n v="0"/>
    <n v="0"/>
    <n v="9"/>
    <n v="0.46666666666666667"/>
    <x v="1"/>
    <x v="7"/>
    <x v="0"/>
    <n v="1"/>
    <x v="1"/>
  </r>
  <r>
    <n v="504"/>
    <x v="4"/>
    <x v="3"/>
    <x v="0"/>
    <x v="0"/>
    <x v="7"/>
    <x v="69"/>
    <n v="73"/>
    <x v="1"/>
    <n v="0"/>
    <n v="1"/>
    <n v="0"/>
    <n v="14"/>
    <n v="0.1333333333333333"/>
    <x v="1"/>
    <x v="2"/>
    <x v="0"/>
    <n v="0"/>
    <x v="6"/>
  </r>
  <r>
    <n v="505"/>
    <x v="4"/>
    <x v="3"/>
    <x v="0"/>
    <x v="11"/>
    <x v="12"/>
    <x v="110"/>
    <n v="73"/>
    <x v="1"/>
    <n v="0"/>
    <n v="1"/>
    <n v="0"/>
    <n v="16"/>
    <n v="0"/>
    <x v="1"/>
    <x v="14"/>
    <x v="1"/>
    <n v="0"/>
    <x v="11"/>
  </r>
  <r>
    <n v="505"/>
    <x v="4"/>
    <x v="3"/>
    <x v="0"/>
    <x v="12"/>
    <x v="10"/>
    <x v="66"/>
    <n v="37"/>
    <x v="0"/>
    <n v="1"/>
    <n v="0"/>
    <n v="0"/>
    <n v="9"/>
    <n v="0.46666666666666667"/>
    <x v="1"/>
    <x v="3"/>
    <x v="1"/>
    <n v="1"/>
    <x v="1"/>
  </r>
  <r>
    <n v="506"/>
    <x v="4"/>
    <x v="3"/>
    <x v="0"/>
    <x v="8"/>
    <x v="19"/>
    <x v="99"/>
    <n v="86"/>
    <x v="1"/>
    <n v="0"/>
    <n v="1"/>
    <n v="0"/>
    <n v="15"/>
    <n v="6.6666666666666652E-2"/>
    <x v="1"/>
    <x v="12"/>
    <x v="1"/>
    <n v="0"/>
    <x v="6"/>
  </r>
  <r>
    <n v="506"/>
    <x v="4"/>
    <x v="3"/>
    <x v="0"/>
    <x v="19"/>
    <x v="9"/>
    <x v="50"/>
    <n v="52"/>
    <x v="0"/>
    <n v="1"/>
    <n v="0"/>
    <n v="0"/>
    <n v="7"/>
    <n v="0.6"/>
    <x v="1"/>
    <x v="0"/>
    <x v="0"/>
    <n v="1"/>
    <x v="4"/>
  </r>
  <r>
    <n v="507"/>
    <x v="4"/>
    <x v="3"/>
    <x v="0"/>
    <x v="13"/>
    <x v="14"/>
    <x v="92"/>
    <n v="96"/>
    <x v="1"/>
    <n v="0"/>
    <n v="1"/>
    <n v="0"/>
    <n v="6"/>
    <n v="0.66666666666666674"/>
    <x v="1"/>
    <x v="10"/>
    <x v="0"/>
    <n v="0"/>
    <x v="2"/>
  </r>
  <r>
    <n v="507"/>
    <x v="4"/>
    <x v="3"/>
    <x v="0"/>
    <x v="15"/>
    <x v="13"/>
    <x v="29"/>
    <n v="91"/>
    <x v="0"/>
    <n v="1"/>
    <n v="0"/>
    <n v="0"/>
    <n v="4"/>
    <n v="0.8"/>
    <x v="1"/>
    <x v="4"/>
    <x v="0"/>
    <n v="1"/>
    <x v="2"/>
  </r>
  <r>
    <n v="508"/>
    <x v="4"/>
    <x v="3"/>
    <x v="0"/>
    <x v="23"/>
    <x v="20"/>
    <x v="66"/>
    <n v="105"/>
    <x v="1"/>
    <n v="0"/>
    <n v="1"/>
    <n v="0"/>
    <n v="9"/>
    <n v="0.46666666666666667"/>
    <x v="1"/>
    <x v="6"/>
    <x v="1"/>
    <n v="0"/>
    <x v="1"/>
  </r>
  <r>
    <n v="508"/>
    <x v="4"/>
    <x v="3"/>
    <x v="0"/>
    <x v="20"/>
    <x v="23"/>
    <x v="38"/>
    <n v="73"/>
    <x v="0"/>
    <n v="1"/>
    <n v="0"/>
    <n v="0"/>
    <n v="2"/>
    <n v="0.93333333333333335"/>
    <x v="0"/>
    <x v="8"/>
    <x v="0"/>
    <n v="1"/>
    <x v="0"/>
  </r>
  <r>
    <n v="509"/>
    <x v="4"/>
    <x v="3"/>
    <x v="0"/>
    <x v="17"/>
    <x v="2"/>
    <x v="26"/>
    <n v="97"/>
    <x v="1"/>
    <n v="0"/>
    <n v="1"/>
    <n v="0"/>
    <n v="8"/>
    <n v="0.53333333333333333"/>
    <x v="1"/>
    <x v="5"/>
    <x v="1"/>
    <n v="0"/>
    <x v="1"/>
  </r>
  <r>
    <n v="509"/>
    <x v="4"/>
    <x v="3"/>
    <x v="0"/>
    <x v="3"/>
    <x v="16"/>
    <x v="47"/>
    <n v="75"/>
    <x v="0"/>
    <n v="1"/>
    <n v="0"/>
    <n v="0"/>
    <n v="3"/>
    <n v="0.8666666666666667"/>
    <x v="1"/>
    <x v="11"/>
    <x v="0"/>
    <n v="1"/>
    <x v="2"/>
  </r>
  <r>
    <n v="510"/>
    <x v="4"/>
    <x v="3"/>
    <x v="0"/>
    <x v="21"/>
    <x v="3"/>
    <x v="86"/>
    <n v="72"/>
    <x v="1"/>
    <n v="0"/>
    <n v="1"/>
    <n v="0"/>
    <n v="13"/>
    <n v="0.19999999999999996"/>
    <x v="1"/>
    <x v="9"/>
    <x v="1"/>
    <n v="0"/>
    <x v="5"/>
  </r>
  <r>
    <n v="510"/>
    <x v="4"/>
    <x v="3"/>
    <x v="0"/>
    <x v="2"/>
    <x v="21"/>
    <x v="1"/>
    <n v="64"/>
    <x v="0"/>
    <n v="1"/>
    <n v="0"/>
    <n v="0"/>
    <n v="12"/>
    <n v="0.26666666666666672"/>
    <x v="1"/>
    <x v="1"/>
    <x v="0"/>
    <n v="1"/>
    <x v="1"/>
  </r>
  <r>
    <n v="511"/>
    <x v="4"/>
    <x v="3"/>
    <x v="0"/>
    <x v="18"/>
    <x v="22"/>
    <x v="28"/>
    <n v="130"/>
    <x v="1"/>
    <n v="0"/>
    <n v="1"/>
    <n v="0"/>
    <n v="5"/>
    <n v="0.73333333333333339"/>
    <x v="1"/>
    <x v="15"/>
    <x v="1"/>
    <n v="0"/>
    <x v="2"/>
  </r>
  <r>
    <n v="511"/>
    <x v="4"/>
    <x v="3"/>
    <x v="0"/>
    <x v="22"/>
    <x v="18"/>
    <x v="36"/>
    <n v="92"/>
    <x v="0"/>
    <n v="1"/>
    <n v="0"/>
    <n v="0"/>
    <n v="1"/>
    <n v="1"/>
    <x v="0"/>
    <x v="13"/>
    <x v="1"/>
    <n v="1"/>
    <x v="9"/>
  </r>
  <r>
    <n v="512"/>
    <x v="4"/>
    <x v="4"/>
    <x v="0"/>
    <x v="0"/>
    <x v="19"/>
    <x v="6"/>
    <n v="102"/>
    <x v="1"/>
    <n v="0"/>
    <n v="1"/>
    <n v="0"/>
    <n v="11"/>
    <n v="0.33333333333333337"/>
    <x v="1"/>
    <x v="2"/>
    <x v="0"/>
    <n v="0"/>
    <x v="4"/>
  </r>
  <r>
    <n v="512"/>
    <x v="4"/>
    <x v="4"/>
    <x v="0"/>
    <x v="19"/>
    <x v="1"/>
    <x v="3"/>
    <n v="82"/>
    <x v="0"/>
    <n v="1"/>
    <n v="0"/>
    <n v="0"/>
    <n v="3"/>
    <n v="0.8666666666666667"/>
    <x v="0"/>
    <x v="0"/>
    <x v="0"/>
    <n v="1"/>
    <x v="0"/>
  </r>
  <r>
    <n v="513"/>
    <x v="4"/>
    <x v="4"/>
    <x v="0"/>
    <x v="6"/>
    <x v="9"/>
    <x v="111"/>
    <n v="61"/>
    <x v="1"/>
    <n v="0"/>
    <n v="1"/>
    <n v="0"/>
    <n v="16"/>
    <n v="0"/>
    <x v="1"/>
    <x v="7"/>
    <x v="0"/>
    <n v="0"/>
    <x v="11"/>
  </r>
  <r>
    <n v="513"/>
    <x v="4"/>
    <x v="4"/>
    <x v="0"/>
    <x v="8"/>
    <x v="7"/>
    <x v="15"/>
    <n v="31"/>
    <x v="0"/>
    <n v="1"/>
    <n v="0"/>
    <n v="0"/>
    <n v="14"/>
    <n v="0.1333333333333333"/>
    <x v="1"/>
    <x v="12"/>
    <x v="1"/>
    <n v="1"/>
    <x v="5"/>
  </r>
  <r>
    <n v="514"/>
    <x v="4"/>
    <x v="4"/>
    <x v="0"/>
    <x v="11"/>
    <x v="13"/>
    <x v="27"/>
    <n v="85"/>
    <x v="1"/>
    <n v="0"/>
    <n v="1"/>
    <n v="0"/>
    <n v="13"/>
    <n v="0.19999999999999996"/>
    <x v="1"/>
    <x v="14"/>
    <x v="1"/>
    <n v="0"/>
    <x v="5"/>
  </r>
  <r>
    <n v="514"/>
    <x v="4"/>
    <x v="4"/>
    <x v="0"/>
    <x v="13"/>
    <x v="10"/>
    <x v="8"/>
    <n v="66"/>
    <x v="0"/>
    <n v="1"/>
    <n v="0"/>
    <n v="0"/>
    <n v="6"/>
    <n v="0.66666666666666674"/>
    <x v="1"/>
    <x v="10"/>
    <x v="0"/>
    <n v="1"/>
    <x v="4"/>
  </r>
  <r>
    <n v="515"/>
    <x v="4"/>
    <x v="4"/>
    <x v="0"/>
    <x v="12"/>
    <x v="14"/>
    <x v="8"/>
    <n v="86"/>
    <x v="1"/>
    <n v="0"/>
    <n v="1"/>
    <n v="0"/>
    <n v="6"/>
    <n v="0.66666666666666674"/>
    <x v="1"/>
    <x v="3"/>
    <x v="1"/>
    <n v="0"/>
    <x v="4"/>
  </r>
  <r>
    <n v="515"/>
    <x v="4"/>
    <x v="4"/>
    <x v="0"/>
    <x v="15"/>
    <x v="12"/>
    <x v="50"/>
    <n v="85"/>
    <x v="0"/>
    <n v="1"/>
    <n v="0"/>
    <n v="0"/>
    <n v="5"/>
    <n v="0.73333333333333339"/>
    <x v="1"/>
    <x v="4"/>
    <x v="0"/>
    <n v="1"/>
    <x v="4"/>
  </r>
  <r>
    <n v="516"/>
    <x v="4"/>
    <x v="4"/>
    <x v="0"/>
    <x v="22"/>
    <x v="3"/>
    <x v="51"/>
    <n v="85"/>
    <x v="1"/>
    <n v="0"/>
    <n v="1"/>
    <n v="0"/>
    <n v="10"/>
    <n v="0.4"/>
    <x v="1"/>
    <x v="13"/>
    <x v="1"/>
    <n v="0"/>
    <x v="4"/>
  </r>
  <r>
    <n v="516"/>
    <x v="4"/>
    <x v="4"/>
    <x v="0"/>
    <x v="2"/>
    <x v="22"/>
    <x v="8"/>
    <n v="84"/>
    <x v="0"/>
    <n v="1"/>
    <n v="0"/>
    <n v="0"/>
    <n v="6"/>
    <n v="0.66666666666666674"/>
    <x v="1"/>
    <x v="1"/>
    <x v="0"/>
    <n v="1"/>
    <x v="4"/>
  </r>
  <r>
    <n v="517"/>
    <x v="4"/>
    <x v="4"/>
    <x v="0"/>
    <x v="3"/>
    <x v="23"/>
    <x v="46"/>
    <n v="92"/>
    <x v="1"/>
    <n v="0"/>
    <n v="1"/>
    <n v="0"/>
    <n v="15"/>
    <n v="6.6666666666666652E-2"/>
    <x v="1"/>
    <x v="11"/>
    <x v="0"/>
    <n v="0"/>
    <x v="6"/>
  </r>
  <r>
    <n v="517"/>
    <x v="4"/>
    <x v="4"/>
    <x v="0"/>
    <x v="23"/>
    <x v="2"/>
    <x v="28"/>
    <n v="57"/>
    <x v="0"/>
    <n v="1"/>
    <n v="0"/>
    <n v="0"/>
    <n v="4"/>
    <n v="0.8"/>
    <x v="1"/>
    <x v="6"/>
    <x v="1"/>
    <n v="1"/>
    <x v="2"/>
  </r>
  <r>
    <n v="518"/>
    <x v="4"/>
    <x v="4"/>
    <x v="0"/>
    <x v="20"/>
    <x v="16"/>
    <x v="14"/>
    <n v="113"/>
    <x v="1"/>
    <n v="0"/>
    <n v="1"/>
    <n v="0"/>
    <n v="2"/>
    <n v="0.93333333333333335"/>
    <x v="0"/>
    <x v="8"/>
    <x v="0"/>
    <n v="0"/>
    <x v="3"/>
  </r>
  <r>
    <n v="518"/>
    <x v="4"/>
    <x v="4"/>
    <x v="0"/>
    <x v="17"/>
    <x v="20"/>
    <x v="77"/>
    <n v="110"/>
    <x v="0"/>
    <n v="1"/>
    <n v="0"/>
    <n v="0"/>
    <n v="1"/>
    <n v="1"/>
    <x v="0"/>
    <x v="5"/>
    <x v="1"/>
    <n v="1"/>
    <x v="3"/>
  </r>
  <r>
    <n v="519"/>
    <x v="4"/>
    <x v="4"/>
    <x v="0"/>
    <x v="21"/>
    <x v="18"/>
    <x v="74"/>
    <n v="85"/>
    <x v="1"/>
    <n v="0"/>
    <n v="1"/>
    <n v="0"/>
    <n v="12"/>
    <n v="0.26666666666666672"/>
    <x v="1"/>
    <x v="9"/>
    <x v="1"/>
    <n v="0"/>
    <x v="1"/>
  </r>
  <r>
    <n v="519"/>
    <x v="4"/>
    <x v="4"/>
    <x v="0"/>
    <x v="18"/>
    <x v="21"/>
    <x v="8"/>
    <n v="78"/>
    <x v="0"/>
    <n v="1"/>
    <n v="0"/>
    <n v="0"/>
    <n v="6"/>
    <n v="0.66666666666666674"/>
    <x v="1"/>
    <x v="15"/>
    <x v="1"/>
    <n v="1"/>
    <x v="4"/>
  </r>
  <r>
    <n v="520"/>
    <x v="4"/>
    <x v="5"/>
    <x v="0"/>
    <x v="2"/>
    <x v="1"/>
    <x v="112"/>
    <n v="81"/>
    <x v="1"/>
    <n v="0"/>
    <n v="1"/>
    <n v="0"/>
    <n v="16"/>
    <n v="0"/>
    <x v="1"/>
    <x v="1"/>
    <x v="0"/>
    <n v="0"/>
    <x v="8"/>
  </r>
  <r>
    <n v="520"/>
    <x v="4"/>
    <x v="5"/>
    <x v="0"/>
    <x v="0"/>
    <x v="3"/>
    <x v="42"/>
    <n v="41"/>
    <x v="0"/>
    <n v="1"/>
    <n v="0"/>
    <n v="0"/>
    <n v="6"/>
    <n v="0.66666666666666674"/>
    <x v="1"/>
    <x v="2"/>
    <x v="0"/>
    <n v="1"/>
    <x v="4"/>
  </r>
  <r>
    <n v="521"/>
    <x v="4"/>
    <x v="5"/>
    <x v="0"/>
    <x v="22"/>
    <x v="19"/>
    <x v="67"/>
    <n v="87"/>
    <x v="1"/>
    <n v="0"/>
    <n v="1"/>
    <n v="0"/>
    <n v="14"/>
    <n v="0.1333333333333333"/>
    <x v="1"/>
    <x v="13"/>
    <x v="1"/>
    <n v="0"/>
    <x v="6"/>
  </r>
  <r>
    <n v="521"/>
    <x v="4"/>
    <x v="5"/>
    <x v="0"/>
    <x v="19"/>
    <x v="22"/>
    <x v="39"/>
    <n v="53"/>
    <x v="0"/>
    <n v="1"/>
    <n v="0"/>
    <n v="0"/>
    <n v="5"/>
    <n v="0.73333333333333339"/>
    <x v="1"/>
    <x v="0"/>
    <x v="0"/>
    <n v="1"/>
    <x v="4"/>
  </r>
  <r>
    <n v="522"/>
    <x v="4"/>
    <x v="5"/>
    <x v="0"/>
    <x v="6"/>
    <x v="18"/>
    <x v="49"/>
    <n v="62"/>
    <x v="0"/>
    <n v="1"/>
    <n v="0"/>
    <n v="0"/>
    <n v="2"/>
    <n v="0.93333333333333335"/>
    <x v="0"/>
    <x v="7"/>
    <x v="0"/>
    <n v="1"/>
    <x v="3"/>
  </r>
  <r>
    <n v="522"/>
    <x v="4"/>
    <x v="5"/>
    <x v="0"/>
    <x v="18"/>
    <x v="7"/>
    <x v="90"/>
    <n v="116"/>
    <x v="1"/>
    <n v="0"/>
    <n v="1"/>
    <n v="0"/>
    <n v="13"/>
    <n v="0.19999999999999996"/>
    <x v="1"/>
    <x v="15"/>
    <x v="1"/>
    <n v="0"/>
    <x v="5"/>
  </r>
  <r>
    <n v="523"/>
    <x v="4"/>
    <x v="5"/>
    <x v="0"/>
    <x v="21"/>
    <x v="9"/>
    <x v="45"/>
    <n v="78"/>
    <x v="0"/>
    <n v="1"/>
    <n v="0"/>
    <n v="0"/>
    <n v="1"/>
    <n v="1"/>
    <x v="0"/>
    <x v="9"/>
    <x v="1"/>
    <n v="1"/>
    <x v="3"/>
  </r>
  <r>
    <n v="523"/>
    <x v="4"/>
    <x v="5"/>
    <x v="0"/>
    <x v="8"/>
    <x v="21"/>
    <x v="74"/>
    <n v="118"/>
    <x v="1"/>
    <n v="0"/>
    <n v="1"/>
    <n v="0"/>
    <n v="8"/>
    <n v="0.53333333333333333"/>
    <x v="1"/>
    <x v="12"/>
    <x v="1"/>
    <n v="0"/>
    <x v="1"/>
  </r>
  <r>
    <n v="524"/>
    <x v="4"/>
    <x v="5"/>
    <x v="0"/>
    <x v="23"/>
    <x v="10"/>
    <x v="35"/>
    <n v="68"/>
    <x v="0"/>
    <n v="1"/>
    <n v="0"/>
    <n v="0"/>
    <n v="7"/>
    <n v="0.6"/>
    <x v="1"/>
    <x v="6"/>
    <x v="1"/>
    <n v="1"/>
    <x v="4"/>
  </r>
  <r>
    <n v="524"/>
    <x v="4"/>
    <x v="5"/>
    <x v="0"/>
    <x v="11"/>
    <x v="23"/>
    <x v="62"/>
    <n v="80"/>
    <x v="1"/>
    <n v="0"/>
    <n v="1"/>
    <n v="0"/>
    <n v="12"/>
    <n v="0.26666666666666672"/>
    <x v="1"/>
    <x v="14"/>
    <x v="1"/>
    <n v="0"/>
    <x v="5"/>
  </r>
  <r>
    <n v="525"/>
    <x v="4"/>
    <x v="5"/>
    <x v="0"/>
    <x v="3"/>
    <x v="13"/>
    <x v="48"/>
    <n v="46"/>
    <x v="0"/>
    <n v="1"/>
    <n v="0"/>
    <n v="0"/>
    <n v="4"/>
    <n v="0.8"/>
    <x v="1"/>
    <x v="11"/>
    <x v="0"/>
    <n v="1"/>
    <x v="2"/>
  </r>
  <r>
    <n v="525"/>
    <x v="4"/>
    <x v="5"/>
    <x v="0"/>
    <x v="13"/>
    <x v="2"/>
    <x v="58"/>
    <n v="98"/>
    <x v="1"/>
    <n v="0"/>
    <n v="1"/>
    <n v="0"/>
    <n v="15"/>
    <n v="6.6666666666666652E-2"/>
    <x v="1"/>
    <x v="10"/>
    <x v="0"/>
    <n v="0"/>
    <x v="8"/>
  </r>
  <r>
    <n v="526"/>
    <x v="4"/>
    <x v="5"/>
    <x v="0"/>
    <x v="20"/>
    <x v="14"/>
    <x v="60"/>
    <n v="100"/>
    <x v="1"/>
    <n v="0"/>
    <n v="1"/>
    <n v="0"/>
    <n v="11"/>
    <n v="0.33333333333333337"/>
    <x v="1"/>
    <x v="8"/>
    <x v="0"/>
    <n v="0"/>
    <x v="1"/>
  </r>
  <r>
    <n v="526"/>
    <x v="4"/>
    <x v="5"/>
    <x v="0"/>
    <x v="15"/>
    <x v="20"/>
    <x v="10"/>
    <n v="71"/>
    <x v="0"/>
    <n v="1"/>
    <n v="0"/>
    <n v="0"/>
    <n v="3"/>
    <n v="0.8666666666666667"/>
    <x v="0"/>
    <x v="4"/>
    <x v="0"/>
    <n v="1"/>
    <x v="0"/>
  </r>
  <r>
    <n v="527"/>
    <x v="4"/>
    <x v="5"/>
    <x v="0"/>
    <x v="17"/>
    <x v="12"/>
    <x v="74"/>
    <n v="76"/>
    <x v="0"/>
    <n v="1"/>
    <n v="0"/>
    <n v="0"/>
    <n v="8"/>
    <n v="0.53333333333333333"/>
    <x v="1"/>
    <x v="5"/>
    <x v="1"/>
    <n v="1"/>
    <x v="1"/>
  </r>
  <r>
    <n v="527"/>
    <x v="4"/>
    <x v="5"/>
    <x v="0"/>
    <x v="12"/>
    <x v="16"/>
    <x v="9"/>
    <n v="78"/>
    <x v="1"/>
    <n v="0"/>
    <n v="1"/>
    <n v="0"/>
    <n v="10"/>
    <n v="0.4"/>
    <x v="1"/>
    <x v="3"/>
    <x v="1"/>
    <n v="0"/>
    <x v="1"/>
  </r>
  <r>
    <n v="528"/>
    <x v="4"/>
    <x v="6"/>
    <x v="0"/>
    <x v="0"/>
    <x v="10"/>
    <x v="30"/>
    <n v="60"/>
    <x v="0"/>
    <n v="1"/>
    <n v="0"/>
    <n v="0"/>
    <n v="6"/>
    <n v="0.66666666666666674"/>
    <x v="1"/>
    <x v="2"/>
    <x v="0"/>
    <n v="1"/>
    <x v="2"/>
  </r>
  <r>
    <n v="528"/>
    <x v="4"/>
    <x v="6"/>
    <x v="0"/>
    <x v="11"/>
    <x v="1"/>
    <x v="23"/>
    <n v="93"/>
    <x v="1"/>
    <n v="0"/>
    <n v="1"/>
    <n v="0"/>
    <n v="14"/>
    <n v="0.1333333333333333"/>
    <x v="1"/>
    <x v="14"/>
    <x v="1"/>
    <n v="0"/>
    <x v="5"/>
  </r>
  <r>
    <n v="529"/>
    <x v="4"/>
    <x v="6"/>
    <x v="0"/>
    <x v="13"/>
    <x v="19"/>
    <x v="12"/>
    <n v="97"/>
    <x v="1"/>
    <n v="0"/>
    <n v="1"/>
    <n v="0"/>
    <n v="10"/>
    <n v="0.4"/>
    <x v="1"/>
    <x v="10"/>
    <x v="0"/>
    <n v="0"/>
    <x v="1"/>
  </r>
  <r>
    <n v="529"/>
    <x v="4"/>
    <x v="6"/>
    <x v="0"/>
    <x v="19"/>
    <x v="13"/>
    <x v="47"/>
    <n v="77"/>
    <x v="0"/>
    <n v="1"/>
    <n v="0"/>
    <n v="0"/>
    <n v="4"/>
    <n v="0.8"/>
    <x v="1"/>
    <x v="0"/>
    <x v="0"/>
    <n v="1"/>
    <x v="2"/>
  </r>
  <r>
    <n v="530"/>
    <x v="4"/>
    <x v="6"/>
    <x v="0"/>
    <x v="23"/>
    <x v="3"/>
    <x v="69"/>
    <n v="99"/>
    <x v="1"/>
    <n v="0"/>
    <n v="1"/>
    <n v="0"/>
    <n v="15"/>
    <n v="6.6666666666666652E-2"/>
    <x v="1"/>
    <x v="6"/>
    <x v="1"/>
    <n v="0"/>
    <x v="6"/>
  </r>
  <r>
    <n v="530"/>
    <x v="4"/>
    <x v="6"/>
    <x v="0"/>
    <x v="2"/>
    <x v="23"/>
    <x v="20"/>
    <n v="59"/>
    <x v="0"/>
    <n v="1"/>
    <n v="0"/>
    <n v="0"/>
    <n v="3"/>
    <n v="0.8666666666666667"/>
    <x v="1"/>
    <x v="1"/>
    <x v="0"/>
    <n v="1"/>
    <x v="2"/>
  </r>
  <r>
    <n v="531"/>
    <x v="4"/>
    <x v="6"/>
    <x v="0"/>
    <x v="22"/>
    <x v="2"/>
    <x v="39"/>
    <n v="74"/>
    <x v="0"/>
    <n v="1"/>
    <n v="0"/>
    <n v="0"/>
    <n v="8"/>
    <n v="0.53333333333333333"/>
    <x v="1"/>
    <x v="13"/>
    <x v="1"/>
    <n v="1"/>
    <x v="4"/>
  </r>
  <r>
    <n v="531"/>
    <x v="4"/>
    <x v="6"/>
    <x v="0"/>
    <x v="3"/>
    <x v="22"/>
    <x v="17"/>
    <n v="87"/>
    <x v="1"/>
    <n v="0"/>
    <n v="1"/>
    <n v="0"/>
    <n v="12"/>
    <n v="0.26666666666666672"/>
    <x v="1"/>
    <x v="11"/>
    <x v="0"/>
    <n v="0"/>
    <x v="1"/>
  </r>
  <r>
    <n v="532"/>
    <x v="4"/>
    <x v="6"/>
    <x v="0"/>
    <x v="6"/>
    <x v="14"/>
    <x v="28"/>
    <n v="111"/>
    <x v="1"/>
    <n v="0"/>
    <n v="1"/>
    <n v="0"/>
    <n v="7"/>
    <n v="0.6"/>
    <x v="1"/>
    <x v="7"/>
    <x v="0"/>
    <n v="0"/>
    <x v="2"/>
  </r>
  <r>
    <n v="532"/>
    <x v="4"/>
    <x v="6"/>
    <x v="0"/>
    <x v="15"/>
    <x v="7"/>
    <x v="81"/>
    <n v="92"/>
    <x v="0"/>
    <n v="1"/>
    <n v="0"/>
    <n v="0"/>
    <n v="1"/>
    <n v="1"/>
    <x v="0"/>
    <x v="4"/>
    <x v="0"/>
    <n v="1"/>
    <x v="3"/>
  </r>
  <r>
    <n v="533"/>
    <x v="4"/>
    <x v="6"/>
    <x v="0"/>
    <x v="17"/>
    <x v="21"/>
    <x v="29"/>
    <n v="66"/>
    <x v="0"/>
    <n v="1"/>
    <n v="0"/>
    <n v="0"/>
    <n v="5"/>
    <n v="0.73333333333333339"/>
    <x v="1"/>
    <x v="5"/>
    <x v="1"/>
    <n v="1"/>
    <x v="2"/>
  </r>
  <r>
    <n v="533"/>
    <x v="4"/>
    <x v="6"/>
    <x v="0"/>
    <x v="21"/>
    <x v="16"/>
    <x v="27"/>
    <n v="96"/>
    <x v="1"/>
    <n v="0"/>
    <n v="1"/>
    <n v="0"/>
    <n v="13"/>
    <n v="0.19999999999999996"/>
    <x v="1"/>
    <x v="9"/>
    <x v="1"/>
    <n v="0"/>
    <x v="5"/>
  </r>
  <r>
    <n v="534"/>
    <x v="4"/>
    <x v="6"/>
    <x v="0"/>
    <x v="8"/>
    <x v="12"/>
    <x v="39"/>
    <n v="58"/>
    <x v="0"/>
    <n v="1"/>
    <n v="0"/>
    <n v="0"/>
    <n v="8"/>
    <n v="0.53333333333333333"/>
    <x v="1"/>
    <x v="12"/>
    <x v="1"/>
    <n v="1"/>
    <x v="4"/>
  </r>
  <r>
    <n v="534"/>
    <x v="4"/>
    <x v="6"/>
    <x v="0"/>
    <x v="12"/>
    <x v="9"/>
    <x v="57"/>
    <n v="87"/>
    <x v="1"/>
    <n v="0"/>
    <n v="1"/>
    <n v="0"/>
    <n v="16"/>
    <n v="0"/>
    <x v="1"/>
    <x v="3"/>
    <x v="1"/>
    <n v="0"/>
    <x v="6"/>
  </r>
  <r>
    <n v="535"/>
    <x v="4"/>
    <x v="6"/>
    <x v="0"/>
    <x v="20"/>
    <x v="18"/>
    <x v="7"/>
    <n v="75"/>
    <x v="0"/>
    <n v="1"/>
    <n v="0"/>
    <n v="0"/>
    <n v="2"/>
    <n v="0.93333333333333335"/>
    <x v="0"/>
    <x v="8"/>
    <x v="0"/>
    <n v="1"/>
    <x v="0"/>
  </r>
  <r>
    <n v="535"/>
    <x v="4"/>
    <x v="6"/>
    <x v="0"/>
    <x v="18"/>
    <x v="20"/>
    <x v="26"/>
    <n v="104"/>
    <x v="1"/>
    <n v="0"/>
    <n v="1"/>
    <n v="0"/>
    <n v="11"/>
    <n v="0.33333333333333337"/>
    <x v="1"/>
    <x v="15"/>
    <x v="1"/>
    <n v="0"/>
    <x v="1"/>
  </r>
  <r>
    <n v="536"/>
    <x v="4"/>
    <x v="7"/>
    <x v="0"/>
    <x v="12"/>
    <x v="1"/>
    <x v="69"/>
    <n v="96"/>
    <x v="1"/>
    <n v="0"/>
    <n v="1"/>
    <n v="0"/>
    <n v="15"/>
    <n v="6.6666666666666652E-2"/>
    <x v="1"/>
    <x v="3"/>
    <x v="1"/>
    <n v="0"/>
    <x v="6"/>
  </r>
  <r>
    <n v="536"/>
    <x v="4"/>
    <x v="7"/>
    <x v="0"/>
    <x v="0"/>
    <x v="12"/>
    <x v="29"/>
    <n v="59"/>
    <x v="0"/>
    <n v="1"/>
    <n v="0"/>
    <n v="0"/>
    <n v="5"/>
    <n v="0.73333333333333339"/>
    <x v="1"/>
    <x v="2"/>
    <x v="0"/>
    <n v="1"/>
    <x v="2"/>
  </r>
  <r>
    <n v="537"/>
    <x v="4"/>
    <x v="7"/>
    <x v="0"/>
    <x v="13"/>
    <x v="7"/>
    <x v="12"/>
    <n v="98"/>
    <x v="1"/>
    <n v="0"/>
    <n v="1"/>
    <n v="0"/>
    <n v="9"/>
    <n v="0.46666666666666667"/>
    <x v="1"/>
    <x v="10"/>
    <x v="0"/>
    <n v="0"/>
    <x v="1"/>
  </r>
  <r>
    <n v="537"/>
    <x v="4"/>
    <x v="7"/>
    <x v="0"/>
    <x v="6"/>
    <x v="13"/>
    <x v="48"/>
    <n v="77"/>
    <x v="0"/>
    <n v="1"/>
    <n v="0"/>
    <n v="0"/>
    <n v="4"/>
    <n v="0.8"/>
    <x v="1"/>
    <x v="7"/>
    <x v="0"/>
    <n v="1"/>
    <x v="2"/>
  </r>
  <r>
    <n v="538"/>
    <x v="4"/>
    <x v="7"/>
    <x v="0"/>
    <x v="21"/>
    <x v="23"/>
    <x v="66"/>
    <n v="102"/>
    <x v="1"/>
    <n v="0"/>
    <n v="1"/>
    <n v="0"/>
    <n v="11"/>
    <n v="0.33333333333333337"/>
    <x v="1"/>
    <x v="9"/>
    <x v="1"/>
    <n v="0"/>
    <x v="1"/>
  </r>
  <r>
    <n v="538"/>
    <x v="4"/>
    <x v="7"/>
    <x v="0"/>
    <x v="23"/>
    <x v="21"/>
    <x v="3"/>
    <n v="73"/>
    <x v="0"/>
    <n v="1"/>
    <n v="0"/>
    <n v="0"/>
    <n v="2"/>
    <n v="0.93333333333333335"/>
    <x v="0"/>
    <x v="6"/>
    <x v="1"/>
    <n v="1"/>
    <x v="0"/>
  </r>
  <r>
    <n v="539"/>
    <x v="4"/>
    <x v="7"/>
    <x v="0"/>
    <x v="19"/>
    <x v="14"/>
    <x v="20"/>
    <n v="82"/>
    <x v="0"/>
    <n v="1"/>
    <n v="0"/>
    <n v="0"/>
    <n v="3"/>
    <n v="0.8666666666666667"/>
    <x v="1"/>
    <x v="0"/>
    <x v="0"/>
    <n v="1"/>
    <x v="2"/>
  </r>
  <r>
    <n v="539"/>
    <x v="4"/>
    <x v="7"/>
    <x v="0"/>
    <x v="15"/>
    <x v="19"/>
    <x v="6"/>
    <n v="99"/>
    <x v="1"/>
    <n v="0"/>
    <n v="1"/>
    <n v="0"/>
    <n v="8"/>
    <n v="0.53333333333333333"/>
    <x v="1"/>
    <x v="4"/>
    <x v="0"/>
    <n v="0"/>
    <x v="4"/>
  </r>
  <r>
    <n v="540"/>
    <x v="4"/>
    <x v="7"/>
    <x v="0"/>
    <x v="22"/>
    <x v="20"/>
    <x v="53"/>
    <n v="54"/>
    <x v="0"/>
    <n v="1"/>
    <n v="0"/>
    <n v="0"/>
    <n v="14"/>
    <n v="0.1333333333333333"/>
    <x v="1"/>
    <x v="13"/>
    <x v="1"/>
    <n v="1"/>
    <x v="5"/>
  </r>
  <r>
    <n v="540"/>
    <x v="4"/>
    <x v="7"/>
    <x v="0"/>
    <x v="20"/>
    <x v="22"/>
    <x v="16"/>
    <n v="63"/>
    <x v="1"/>
    <n v="0"/>
    <n v="1"/>
    <n v="0"/>
    <n v="16"/>
    <n v="0"/>
    <x v="1"/>
    <x v="8"/>
    <x v="0"/>
    <n v="0"/>
    <x v="6"/>
  </r>
  <r>
    <n v="541"/>
    <x v="4"/>
    <x v="7"/>
    <x v="0"/>
    <x v="2"/>
    <x v="16"/>
    <x v="65"/>
    <n v="65"/>
    <x v="0"/>
    <n v="1"/>
    <n v="0"/>
    <n v="0"/>
    <n v="1"/>
    <n v="1"/>
    <x v="0"/>
    <x v="1"/>
    <x v="0"/>
    <n v="1"/>
    <x v="3"/>
  </r>
  <r>
    <n v="541"/>
    <x v="4"/>
    <x v="7"/>
    <x v="0"/>
    <x v="17"/>
    <x v="3"/>
    <x v="44"/>
    <n v="115"/>
    <x v="1"/>
    <n v="0"/>
    <n v="1"/>
    <n v="0"/>
    <n v="13"/>
    <n v="0.19999999999999996"/>
    <x v="1"/>
    <x v="5"/>
    <x v="1"/>
    <n v="0"/>
    <x v="5"/>
  </r>
  <r>
    <n v="542"/>
    <x v="4"/>
    <x v="7"/>
    <x v="0"/>
    <x v="18"/>
    <x v="2"/>
    <x v="30"/>
    <n v="95"/>
    <x v="1"/>
    <n v="0"/>
    <n v="1"/>
    <n v="0"/>
    <n v="7"/>
    <n v="0.6"/>
    <x v="1"/>
    <x v="15"/>
    <x v="1"/>
    <n v="0"/>
    <x v="2"/>
  </r>
  <r>
    <n v="542"/>
    <x v="4"/>
    <x v="7"/>
    <x v="0"/>
    <x v="3"/>
    <x v="18"/>
    <x v="55"/>
    <n v="93"/>
    <x v="0"/>
    <n v="1"/>
    <n v="0"/>
    <n v="0"/>
    <n v="6"/>
    <n v="0.66666666666666674"/>
    <x v="1"/>
    <x v="11"/>
    <x v="0"/>
    <n v="1"/>
    <x v="2"/>
  </r>
  <r>
    <n v="543"/>
    <x v="4"/>
    <x v="7"/>
    <x v="0"/>
    <x v="8"/>
    <x v="10"/>
    <x v="9"/>
    <n v="66"/>
    <x v="0"/>
    <n v="1"/>
    <n v="0"/>
    <n v="0"/>
    <n v="10"/>
    <n v="0.4"/>
    <x v="1"/>
    <x v="12"/>
    <x v="1"/>
    <n v="1"/>
    <x v="1"/>
  </r>
  <r>
    <n v="543"/>
    <x v="4"/>
    <x v="7"/>
    <x v="0"/>
    <x v="11"/>
    <x v="9"/>
    <x v="27"/>
    <n v="76"/>
    <x v="1"/>
    <n v="0"/>
    <n v="1"/>
    <n v="0"/>
    <n v="12"/>
    <n v="0.26666666666666672"/>
    <x v="1"/>
    <x v="14"/>
    <x v="1"/>
    <n v="0"/>
    <x v="5"/>
  </r>
  <r>
    <n v="544"/>
    <x v="4"/>
    <x v="8"/>
    <x v="0"/>
    <x v="0"/>
    <x v="21"/>
    <x v="12"/>
    <n v="83"/>
    <x v="1"/>
    <n v="0"/>
    <n v="1"/>
    <n v="0"/>
    <n v="11"/>
    <n v="0.33333333333333337"/>
    <x v="1"/>
    <x v="2"/>
    <x v="0"/>
    <n v="0"/>
    <x v="1"/>
  </r>
  <r>
    <n v="544"/>
    <x v="4"/>
    <x v="8"/>
    <x v="0"/>
    <x v="21"/>
    <x v="1"/>
    <x v="25"/>
    <n v="77"/>
    <x v="0"/>
    <n v="1"/>
    <n v="0"/>
    <n v="0"/>
    <n v="9"/>
    <n v="0.46666666666666667"/>
    <x v="1"/>
    <x v="9"/>
    <x v="1"/>
    <n v="1"/>
    <x v="4"/>
  </r>
  <r>
    <n v="545"/>
    <x v="4"/>
    <x v="8"/>
    <x v="0"/>
    <x v="6"/>
    <x v="22"/>
    <x v="31"/>
    <n v="85"/>
    <x v="0"/>
    <n v="1"/>
    <n v="0"/>
    <n v="0"/>
    <n v="1"/>
    <n v="1"/>
    <x v="0"/>
    <x v="7"/>
    <x v="0"/>
    <n v="1"/>
    <x v="7"/>
  </r>
  <r>
    <n v="545"/>
    <x v="4"/>
    <x v="8"/>
    <x v="0"/>
    <x v="22"/>
    <x v="7"/>
    <x v="8"/>
    <n v="126"/>
    <x v="1"/>
    <n v="0"/>
    <n v="1"/>
    <n v="0"/>
    <n v="8"/>
    <n v="0.53333333333333333"/>
    <x v="1"/>
    <x v="13"/>
    <x v="1"/>
    <n v="0"/>
    <x v="4"/>
  </r>
  <r>
    <n v="546"/>
    <x v="4"/>
    <x v="8"/>
    <x v="0"/>
    <x v="8"/>
    <x v="3"/>
    <x v="32"/>
    <n v="95"/>
    <x v="1"/>
    <n v="0"/>
    <n v="1"/>
    <n v="0"/>
    <n v="10"/>
    <n v="0.4"/>
    <x v="1"/>
    <x v="12"/>
    <x v="1"/>
    <n v="0"/>
    <x v="1"/>
  </r>
  <r>
    <n v="546"/>
    <x v="4"/>
    <x v="8"/>
    <x v="0"/>
    <x v="2"/>
    <x v="9"/>
    <x v="55"/>
    <n v="79"/>
    <x v="0"/>
    <n v="1"/>
    <n v="0"/>
    <n v="0"/>
    <n v="4"/>
    <n v="0.8"/>
    <x v="1"/>
    <x v="1"/>
    <x v="0"/>
    <n v="1"/>
    <x v="2"/>
  </r>
  <r>
    <n v="547"/>
    <x v="4"/>
    <x v="8"/>
    <x v="0"/>
    <x v="20"/>
    <x v="13"/>
    <x v="39"/>
    <n v="104"/>
    <x v="1"/>
    <n v="0"/>
    <n v="1"/>
    <n v="0"/>
    <n v="6"/>
    <n v="0.66666666666666674"/>
    <x v="1"/>
    <x v="8"/>
    <x v="0"/>
    <n v="0"/>
    <x v="4"/>
  </r>
  <r>
    <n v="547"/>
    <x v="4"/>
    <x v="8"/>
    <x v="0"/>
    <x v="13"/>
    <x v="20"/>
    <x v="7"/>
    <n v="87"/>
    <x v="0"/>
    <n v="1"/>
    <n v="0"/>
    <n v="0"/>
    <n v="2"/>
    <n v="0.93333333333333335"/>
    <x v="0"/>
    <x v="10"/>
    <x v="0"/>
    <n v="1"/>
    <x v="0"/>
  </r>
  <r>
    <n v="548"/>
    <x v="4"/>
    <x v="8"/>
    <x v="0"/>
    <x v="11"/>
    <x v="16"/>
    <x v="53"/>
    <n v="51"/>
    <x v="0"/>
    <n v="1"/>
    <n v="0"/>
    <n v="0"/>
    <n v="14"/>
    <n v="0.1333333333333333"/>
    <x v="1"/>
    <x v="14"/>
    <x v="1"/>
    <n v="1"/>
    <x v="5"/>
  </r>
  <r>
    <n v="548"/>
    <x v="4"/>
    <x v="8"/>
    <x v="0"/>
    <x v="17"/>
    <x v="10"/>
    <x v="103"/>
    <n v="63"/>
    <x v="1"/>
    <n v="0"/>
    <n v="1"/>
    <n v="0"/>
    <n v="16"/>
    <n v="0"/>
    <x v="1"/>
    <x v="5"/>
    <x v="1"/>
    <n v="0"/>
    <x v="6"/>
  </r>
  <r>
    <n v="549"/>
    <x v="4"/>
    <x v="8"/>
    <x v="0"/>
    <x v="23"/>
    <x v="12"/>
    <x v="66"/>
    <n v="77"/>
    <x v="1"/>
    <n v="0"/>
    <n v="1"/>
    <n v="0"/>
    <n v="13"/>
    <n v="0.19999999999999996"/>
    <x v="1"/>
    <x v="6"/>
    <x v="1"/>
    <n v="0"/>
    <x v="1"/>
  </r>
  <r>
    <n v="549"/>
    <x v="4"/>
    <x v="8"/>
    <x v="0"/>
    <x v="12"/>
    <x v="23"/>
    <x v="12"/>
    <n v="73"/>
    <x v="0"/>
    <n v="1"/>
    <n v="0"/>
    <n v="0"/>
    <n v="11"/>
    <n v="0.33333333333333337"/>
    <x v="1"/>
    <x v="3"/>
    <x v="1"/>
    <n v="1"/>
    <x v="1"/>
  </r>
  <r>
    <n v="550"/>
    <x v="4"/>
    <x v="8"/>
    <x v="0"/>
    <x v="3"/>
    <x v="14"/>
    <x v="41"/>
    <n v="61"/>
    <x v="0"/>
    <n v="1"/>
    <n v="0"/>
    <n v="0"/>
    <n v="3"/>
    <n v="0.8666666666666667"/>
    <x v="0"/>
    <x v="11"/>
    <x v="0"/>
    <n v="1"/>
    <x v="0"/>
  </r>
  <r>
    <n v="550"/>
    <x v="4"/>
    <x v="8"/>
    <x v="0"/>
    <x v="15"/>
    <x v="2"/>
    <x v="15"/>
    <n v="103"/>
    <x v="1"/>
    <n v="0"/>
    <n v="1"/>
    <n v="0"/>
    <n v="15"/>
    <n v="6.6666666666666652E-2"/>
    <x v="1"/>
    <x v="4"/>
    <x v="0"/>
    <n v="0"/>
    <x v="5"/>
  </r>
  <r>
    <n v="551"/>
    <x v="4"/>
    <x v="8"/>
    <x v="0"/>
    <x v="19"/>
    <x v="18"/>
    <x v="39"/>
    <n v="91"/>
    <x v="1"/>
    <n v="0"/>
    <n v="1"/>
    <n v="0"/>
    <n v="6"/>
    <n v="0.66666666666666674"/>
    <x v="1"/>
    <x v="0"/>
    <x v="0"/>
    <n v="0"/>
    <x v="4"/>
  </r>
  <r>
    <n v="551"/>
    <x v="4"/>
    <x v="8"/>
    <x v="0"/>
    <x v="18"/>
    <x v="19"/>
    <x v="92"/>
    <n v="87"/>
    <x v="0"/>
    <n v="1"/>
    <n v="0"/>
    <n v="0"/>
    <n v="5"/>
    <n v="0.73333333333333339"/>
    <x v="1"/>
    <x v="15"/>
    <x v="1"/>
    <n v="1"/>
    <x v="2"/>
  </r>
  <r>
    <n v="552"/>
    <x v="4"/>
    <x v="9"/>
    <x v="0"/>
    <x v="8"/>
    <x v="1"/>
    <x v="4"/>
    <n v="105"/>
    <x v="1"/>
    <n v="0"/>
    <n v="1"/>
    <n v="0"/>
    <n v="5"/>
    <n v="0.73333333333333339"/>
    <x v="1"/>
    <x v="12"/>
    <x v="1"/>
    <n v="0"/>
    <x v="2"/>
  </r>
  <r>
    <n v="552"/>
    <x v="4"/>
    <x v="9"/>
    <x v="0"/>
    <x v="0"/>
    <x v="9"/>
    <x v="38"/>
    <n v="94"/>
    <x v="0"/>
    <n v="1"/>
    <n v="0"/>
    <n v="0"/>
    <n v="3"/>
    <n v="0.8666666666666667"/>
    <x v="0"/>
    <x v="2"/>
    <x v="0"/>
    <n v="1"/>
    <x v="0"/>
  </r>
  <r>
    <n v="553"/>
    <x v="4"/>
    <x v="9"/>
    <x v="0"/>
    <x v="23"/>
    <x v="16"/>
    <x v="62"/>
    <n v="57"/>
    <x v="0"/>
    <n v="1"/>
    <n v="0"/>
    <n v="0"/>
    <n v="15"/>
    <n v="6.6666666666666652E-2"/>
    <x v="1"/>
    <x v="6"/>
    <x v="1"/>
    <n v="1"/>
    <x v="5"/>
  </r>
  <r>
    <n v="553"/>
    <x v="4"/>
    <x v="9"/>
    <x v="0"/>
    <x v="17"/>
    <x v="23"/>
    <x v="46"/>
    <n v="68"/>
    <x v="1"/>
    <n v="0"/>
    <n v="1"/>
    <n v="0"/>
    <n v="16"/>
    <n v="0"/>
    <x v="1"/>
    <x v="5"/>
    <x v="1"/>
    <n v="0"/>
    <x v="6"/>
  </r>
  <r>
    <n v="554"/>
    <x v="4"/>
    <x v="9"/>
    <x v="0"/>
    <x v="2"/>
    <x v="18"/>
    <x v="6"/>
    <n v="71"/>
    <x v="0"/>
    <n v="1"/>
    <n v="0"/>
    <n v="0"/>
    <n v="9"/>
    <n v="0.46666666666666667"/>
    <x v="1"/>
    <x v="1"/>
    <x v="0"/>
    <n v="1"/>
    <x v="4"/>
  </r>
  <r>
    <n v="554"/>
    <x v="4"/>
    <x v="9"/>
    <x v="0"/>
    <x v="18"/>
    <x v="3"/>
    <x v="60"/>
    <n v="82"/>
    <x v="1"/>
    <n v="0"/>
    <n v="1"/>
    <n v="0"/>
    <n v="13"/>
    <n v="0.19999999999999996"/>
    <x v="1"/>
    <x v="15"/>
    <x v="1"/>
    <n v="0"/>
    <x v="1"/>
  </r>
  <r>
    <n v="555"/>
    <x v="4"/>
    <x v="9"/>
    <x v="0"/>
    <x v="13"/>
    <x v="12"/>
    <x v="18"/>
    <n v="75"/>
    <x v="0"/>
    <n v="1"/>
    <n v="0"/>
    <n v="0"/>
    <n v="7"/>
    <n v="0.6"/>
    <x v="1"/>
    <x v="10"/>
    <x v="0"/>
    <n v="1"/>
    <x v="2"/>
  </r>
  <r>
    <n v="555"/>
    <x v="4"/>
    <x v="9"/>
    <x v="0"/>
    <x v="12"/>
    <x v="13"/>
    <x v="26"/>
    <n v="90"/>
    <x v="1"/>
    <n v="0"/>
    <n v="1"/>
    <n v="0"/>
    <n v="12"/>
    <n v="0.26666666666666672"/>
    <x v="1"/>
    <x v="3"/>
    <x v="1"/>
    <n v="0"/>
    <x v="1"/>
  </r>
  <r>
    <n v="556"/>
    <x v="4"/>
    <x v="9"/>
    <x v="0"/>
    <x v="3"/>
    <x v="20"/>
    <x v="51"/>
    <n v="69"/>
    <x v="0"/>
    <n v="1"/>
    <n v="0"/>
    <n v="0"/>
    <n v="8"/>
    <n v="0.53333333333333333"/>
    <x v="1"/>
    <x v="11"/>
    <x v="0"/>
    <n v="1"/>
    <x v="4"/>
  </r>
  <r>
    <n v="556"/>
    <x v="4"/>
    <x v="9"/>
    <x v="0"/>
    <x v="20"/>
    <x v="2"/>
    <x v="21"/>
    <n v="84"/>
    <x v="1"/>
    <n v="0"/>
    <n v="1"/>
    <n v="0"/>
    <n v="14"/>
    <n v="0.1333333333333333"/>
    <x v="1"/>
    <x v="8"/>
    <x v="0"/>
    <n v="0"/>
    <x v="5"/>
  </r>
  <r>
    <n v="557"/>
    <x v="4"/>
    <x v="9"/>
    <x v="0"/>
    <x v="21"/>
    <x v="22"/>
    <x v="92"/>
    <n v="102"/>
    <x v="1"/>
    <n v="0"/>
    <n v="1"/>
    <n v="0"/>
    <n v="6"/>
    <n v="0.66666666666666674"/>
    <x v="1"/>
    <x v="9"/>
    <x v="1"/>
    <n v="0"/>
    <x v="2"/>
  </r>
  <r>
    <n v="557"/>
    <x v="4"/>
    <x v="9"/>
    <x v="0"/>
    <x v="22"/>
    <x v="21"/>
    <x v="3"/>
    <n v="91"/>
    <x v="0"/>
    <n v="1"/>
    <n v="0"/>
    <n v="0"/>
    <n v="4"/>
    <n v="0.8"/>
    <x v="0"/>
    <x v="13"/>
    <x v="1"/>
    <n v="1"/>
    <x v="0"/>
  </r>
  <r>
    <n v="558"/>
    <x v="4"/>
    <x v="9"/>
    <x v="0"/>
    <x v="19"/>
    <x v="7"/>
    <x v="35"/>
    <n v="110"/>
    <x v="1"/>
    <n v="0"/>
    <n v="1"/>
    <n v="0"/>
    <n v="10"/>
    <n v="0.4"/>
    <x v="1"/>
    <x v="0"/>
    <x v="0"/>
    <n v="0"/>
    <x v="4"/>
  </r>
  <r>
    <n v="558"/>
    <x v="4"/>
    <x v="9"/>
    <x v="0"/>
    <x v="6"/>
    <x v="19"/>
    <x v="14"/>
    <n v="80"/>
    <x v="0"/>
    <n v="1"/>
    <n v="0"/>
    <n v="0"/>
    <n v="2"/>
    <n v="0.93333333333333335"/>
    <x v="0"/>
    <x v="7"/>
    <x v="0"/>
    <n v="1"/>
    <x v="3"/>
  </r>
  <r>
    <n v="559"/>
    <x v="4"/>
    <x v="9"/>
    <x v="0"/>
    <x v="11"/>
    <x v="14"/>
    <x v="88"/>
    <n v="78"/>
    <x v="0"/>
    <n v="1"/>
    <n v="0"/>
    <n v="0"/>
    <n v="1"/>
    <n v="1"/>
    <x v="0"/>
    <x v="14"/>
    <x v="1"/>
    <n v="1"/>
    <x v="7"/>
  </r>
  <r>
    <n v="559"/>
    <x v="4"/>
    <x v="9"/>
    <x v="0"/>
    <x v="15"/>
    <x v="10"/>
    <x v="74"/>
    <n v="124"/>
    <x v="1"/>
    <n v="0"/>
    <n v="1"/>
    <n v="0"/>
    <n v="11"/>
    <n v="0.33333333333333337"/>
    <x v="1"/>
    <x v="4"/>
    <x v="0"/>
    <n v="0"/>
    <x v="1"/>
  </r>
  <r>
    <n v="560"/>
    <x v="4"/>
    <x v="10"/>
    <x v="0"/>
    <x v="15"/>
    <x v="1"/>
    <x v="17"/>
    <n v="91"/>
    <x v="1"/>
    <n v="0"/>
    <n v="1"/>
    <n v="0"/>
    <n v="10"/>
    <n v="0.4"/>
    <x v="1"/>
    <x v="4"/>
    <x v="0"/>
    <n v="0"/>
    <x v="1"/>
  </r>
  <r>
    <n v="560"/>
    <x v="4"/>
    <x v="10"/>
    <x v="0"/>
    <x v="0"/>
    <x v="14"/>
    <x v="92"/>
    <n v="74"/>
    <x v="0"/>
    <n v="1"/>
    <n v="0"/>
    <n v="0"/>
    <n v="4"/>
    <n v="0.8"/>
    <x v="1"/>
    <x v="2"/>
    <x v="0"/>
    <n v="1"/>
    <x v="2"/>
  </r>
  <r>
    <n v="561"/>
    <x v="4"/>
    <x v="10"/>
    <x v="0"/>
    <x v="6"/>
    <x v="10"/>
    <x v="60"/>
    <n v="32"/>
    <x v="0"/>
    <n v="1"/>
    <n v="0"/>
    <n v="0"/>
    <n v="12"/>
    <n v="0.26666666666666672"/>
    <x v="1"/>
    <x v="7"/>
    <x v="0"/>
    <n v="1"/>
    <x v="1"/>
  </r>
  <r>
    <n v="561"/>
    <x v="4"/>
    <x v="10"/>
    <x v="0"/>
    <x v="11"/>
    <x v="7"/>
    <x v="113"/>
    <n v="71"/>
    <x v="1"/>
    <n v="0"/>
    <n v="1"/>
    <n v="0"/>
    <n v="16"/>
    <n v="0"/>
    <x v="1"/>
    <x v="14"/>
    <x v="1"/>
    <n v="0"/>
    <x v="11"/>
  </r>
  <r>
    <n v="562"/>
    <x v="4"/>
    <x v="10"/>
    <x v="0"/>
    <x v="22"/>
    <x v="16"/>
    <x v="11"/>
    <n v="85"/>
    <x v="1"/>
    <n v="0"/>
    <n v="1"/>
    <n v="0"/>
    <n v="13"/>
    <n v="0.19999999999999996"/>
    <x v="1"/>
    <x v="13"/>
    <x v="1"/>
    <n v="0"/>
    <x v="5"/>
  </r>
  <r>
    <n v="562"/>
    <x v="4"/>
    <x v="10"/>
    <x v="0"/>
    <x v="17"/>
    <x v="22"/>
    <x v="8"/>
    <n v="67"/>
    <x v="0"/>
    <n v="1"/>
    <n v="0"/>
    <n v="0"/>
    <n v="6"/>
    <n v="0.66666666666666674"/>
    <x v="1"/>
    <x v="5"/>
    <x v="1"/>
    <n v="1"/>
    <x v="4"/>
  </r>
  <r>
    <n v="563"/>
    <x v="4"/>
    <x v="10"/>
    <x v="0"/>
    <x v="3"/>
    <x v="21"/>
    <x v="13"/>
    <n v="84"/>
    <x v="0"/>
    <n v="1"/>
    <n v="0"/>
    <n v="0"/>
    <n v="5"/>
    <n v="0.73333333333333339"/>
    <x v="1"/>
    <x v="11"/>
    <x v="0"/>
    <n v="1"/>
    <x v="4"/>
  </r>
  <r>
    <n v="563"/>
    <x v="4"/>
    <x v="10"/>
    <x v="0"/>
    <x v="21"/>
    <x v="2"/>
    <x v="51"/>
    <n v="89"/>
    <x v="1"/>
    <n v="0"/>
    <n v="1"/>
    <n v="0"/>
    <n v="7"/>
    <n v="0.6"/>
    <x v="1"/>
    <x v="9"/>
    <x v="1"/>
    <n v="0"/>
    <x v="4"/>
  </r>
  <r>
    <n v="564"/>
    <x v="4"/>
    <x v="10"/>
    <x v="0"/>
    <x v="13"/>
    <x v="9"/>
    <x v="6"/>
    <n v="73"/>
    <x v="0"/>
    <n v="1"/>
    <n v="0"/>
    <n v="0"/>
    <n v="8"/>
    <n v="0.53333333333333333"/>
    <x v="1"/>
    <x v="10"/>
    <x v="0"/>
    <n v="1"/>
    <x v="4"/>
  </r>
  <r>
    <n v="564"/>
    <x v="4"/>
    <x v="10"/>
    <x v="0"/>
    <x v="8"/>
    <x v="13"/>
    <x v="66"/>
    <n v="82"/>
    <x v="1"/>
    <n v="0"/>
    <n v="1"/>
    <n v="0"/>
    <n v="11"/>
    <n v="0.33333333333333337"/>
    <x v="1"/>
    <x v="12"/>
    <x v="1"/>
    <n v="0"/>
    <x v="1"/>
  </r>
  <r>
    <n v="565"/>
    <x v="4"/>
    <x v="10"/>
    <x v="0"/>
    <x v="19"/>
    <x v="12"/>
    <x v="0"/>
    <n v="67"/>
    <x v="0"/>
    <n v="1"/>
    <n v="0"/>
    <n v="0"/>
    <n v="1"/>
    <n v="1"/>
    <x v="0"/>
    <x v="0"/>
    <x v="0"/>
    <n v="1"/>
    <x v="0"/>
  </r>
  <r>
    <n v="565"/>
    <x v="4"/>
    <x v="10"/>
    <x v="0"/>
    <x v="12"/>
    <x v="19"/>
    <x v="11"/>
    <n v="106"/>
    <x v="1"/>
    <n v="0"/>
    <n v="1"/>
    <n v="0"/>
    <n v="13"/>
    <n v="0.19999999999999996"/>
    <x v="1"/>
    <x v="3"/>
    <x v="1"/>
    <n v="0"/>
    <x v="5"/>
  </r>
  <r>
    <n v="566"/>
    <x v="4"/>
    <x v="10"/>
    <x v="0"/>
    <x v="18"/>
    <x v="23"/>
    <x v="3"/>
    <n v="66"/>
    <x v="0"/>
    <n v="1"/>
    <n v="0"/>
    <n v="0"/>
    <n v="2"/>
    <n v="0.93333333333333335"/>
    <x v="0"/>
    <x v="15"/>
    <x v="1"/>
    <n v="1"/>
    <x v="0"/>
  </r>
  <r>
    <n v="566"/>
    <x v="4"/>
    <x v="10"/>
    <x v="0"/>
    <x v="23"/>
    <x v="18"/>
    <x v="27"/>
    <n v="102"/>
    <x v="1"/>
    <n v="0"/>
    <n v="1"/>
    <n v="0"/>
    <n v="15"/>
    <n v="6.6666666666666652E-2"/>
    <x v="1"/>
    <x v="6"/>
    <x v="1"/>
    <n v="0"/>
    <x v="5"/>
  </r>
  <r>
    <n v="567"/>
    <x v="4"/>
    <x v="10"/>
    <x v="0"/>
    <x v="2"/>
    <x v="20"/>
    <x v="74"/>
    <n v="93"/>
    <x v="1"/>
    <n v="0"/>
    <n v="1"/>
    <n v="0"/>
    <n v="9"/>
    <n v="0.46666666666666667"/>
    <x v="1"/>
    <x v="1"/>
    <x v="0"/>
    <n v="0"/>
    <x v="1"/>
  </r>
  <r>
    <n v="567"/>
    <x v="4"/>
    <x v="10"/>
    <x v="0"/>
    <x v="20"/>
    <x v="3"/>
    <x v="30"/>
    <n v="78"/>
    <x v="0"/>
    <n v="1"/>
    <n v="0"/>
    <n v="0"/>
    <n v="3"/>
    <n v="0.8666666666666667"/>
    <x v="1"/>
    <x v="8"/>
    <x v="0"/>
    <n v="1"/>
    <x v="2"/>
  </r>
  <r>
    <n v="568"/>
    <x v="4"/>
    <x v="11"/>
    <x v="0"/>
    <x v="19"/>
    <x v="1"/>
    <x v="74"/>
    <n v="77"/>
    <x v="0"/>
    <n v="1"/>
    <n v="0"/>
    <n v="0"/>
    <n v="8"/>
    <n v="0.53333333333333333"/>
    <x v="1"/>
    <x v="0"/>
    <x v="0"/>
    <n v="1"/>
    <x v="1"/>
  </r>
  <r>
    <n v="568"/>
    <x v="4"/>
    <x v="11"/>
    <x v="0"/>
    <x v="0"/>
    <x v="19"/>
    <x v="12"/>
    <n v="78"/>
    <x v="1"/>
    <n v="0"/>
    <n v="1"/>
    <n v="0"/>
    <n v="9"/>
    <n v="0.46666666666666667"/>
    <x v="1"/>
    <x v="2"/>
    <x v="0"/>
    <n v="0"/>
    <x v="1"/>
  </r>
  <r>
    <n v="569"/>
    <x v="4"/>
    <x v="11"/>
    <x v="0"/>
    <x v="11"/>
    <x v="13"/>
    <x v="40"/>
    <n v="74"/>
    <x v="1"/>
    <n v="0"/>
    <n v="1"/>
    <n v="0"/>
    <n v="15"/>
    <n v="6.6666666666666652E-2"/>
    <x v="1"/>
    <x v="14"/>
    <x v="1"/>
    <n v="0"/>
    <x v="6"/>
  </r>
  <r>
    <n v="569"/>
    <x v="4"/>
    <x v="11"/>
    <x v="0"/>
    <x v="13"/>
    <x v="10"/>
    <x v="17"/>
    <n v="56"/>
    <x v="0"/>
    <n v="1"/>
    <n v="0"/>
    <n v="0"/>
    <n v="11"/>
    <n v="0.33333333333333337"/>
    <x v="1"/>
    <x v="10"/>
    <x v="0"/>
    <n v="1"/>
    <x v="1"/>
  </r>
  <r>
    <n v="570"/>
    <x v="4"/>
    <x v="11"/>
    <x v="0"/>
    <x v="3"/>
    <x v="23"/>
    <x v="41"/>
    <n v="121"/>
    <x v="1"/>
    <n v="0"/>
    <n v="1"/>
    <n v="0"/>
    <n v="4"/>
    <n v="0.8"/>
    <x v="0"/>
    <x v="11"/>
    <x v="0"/>
    <n v="0"/>
    <x v="0"/>
  </r>
  <r>
    <n v="570"/>
    <x v="4"/>
    <x v="11"/>
    <x v="0"/>
    <x v="23"/>
    <x v="2"/>
    <x v="22"/>
    <n v="103"/>
    <x v="0"/>
    <n v="1"/>
    <n v="0"/>
    <n v="0"/>
    <n v="3"/>
    <n v="0.8666666666666667"/>
    <x v="0"/>
    <x v="6"/>
    <x v="1"/>
    <n v="1"/>
    <x v="7"/>
  </r>
  <r>
    <n v="571"/>
    <x v="4"/>
    <x v="11"/>
    <x v="0"/>
    <x v="6"/>
    <x v="9"/>
    <x v="68"/>
    <n v="71"/>
    <x v="0"/>
    <n v="1"/>
    <n v="0"/>
    <n v="0"/>
    <n v="1"/>
    <n v="1"/>
    <x v="0"/>
    <x v="7"/>
    <x v="0"/>
    <n v="1"/>
    <x v="9"/>
  </r>
  <r>
    <n v="571"/>
    <x v="4"/>
    <x v="11"/>
    <x v="0"/>
    <x v="8"/>
    <x v="7"/>
    <x v="60"/>
    <n v="132"/>
    <x v="1"/>
    <n v="0"/>
    <n v="1"/>
    <n v="0"/>
    <n v="13"/>
    <n v="0.19999999999999996"/>
    <x v="1"/>
    <x v="12"/>
    <x v="1"/>
    <n v="0"/>
    <x v="1"/>
  </r>
  <r>
    <n v="572"/>
    <x v="4"/>
    <x v="11"/>
    <x v="0"/>
    <x v="18"/>
    <x v="21"/>
    <x v="1"/>
    <n v="102"/>
    <x v="1"/>
    <n v="0"/>
    <n v="1"/>
    <n v="0"/>
    <n v="12"/>
    <n v="0.26666666666666672"/>
    <x v="1"/>
    <x v="15"/>
    <x v="1"/>
    <n v="0"/>
    <x v="1"/>
  </r>
  <r>
    <n v="572"/>
    <x v="4"/>
    <x v="11"/>
    <x v="0"/>
    <x v="21"/>
    <x v="18"/>
    <x v="3"/>
    <n v="72"/>
    <x v="0"/>
    <n v="1"/>
    <n v="0"/>
    <n v="0"/>
    <n v="5"/>
    <n v="0.73333333333333339"/>
    <x v="0"/>
    <x v="9"/>
    <x v="1"/>
    <n v="1"/>
    <x v="0"/>
  </r>
  <r>
    <n v="573"/>
    <x v="4"/>
    <x v="11"/>
    <x v="0"/>
    <x v="12"/>
    <x v="14"/>
    <x v="52"/>
    <n v="91"/>
    <x v="0"/>
    <n v="1"/>
    <n v="0"/>
    <n v="0"/>
    <n v="6"/>
    <n v="0.66666666666666674"/>
    <x v="0"/>
    <x v="3"/>
    <x v="1"/>
    <n v="1"/>
    <x v="0"/>
  </r>
  <r>
    <n v="573"/>
    <x v="4"/>
    <x v="11"/>
    <x v="0"/>
    <x v="15"/>
    <x v="12"/>
    <x v="92"/>
    <n v="101"/>
    <x v="1"/>
    <n v="0"/>
    <n v="1"/>
    <n v="0"/>
    <n v="7"/>
    <n v="0.6"/>
    <x v="1"/>
    <x v="4"/>
    <x v="0"/>
    <n v="0"/>
    <x v="2"/>
  </r>
  <r>
    <n v="574"/>
    <x v="4"/>
    <x v="11"/>
    <x v="0"/>
    <x v="2"/>
    <x v="22"/>
    <x v="9"/>
    <n v="57"/>
    <x v="0"/>
    <n v="1"/>
    <n v="0"/>
    <n v="0"/>
    <n v="10"/>
    <n v="0.4"/>
    <x v="1"/>
    <x v="1"/>
    <x v="0"/>
    <n v="1"/>
    <x v="1"/>
  </r>
  <r>
    <n v="574"/>
    <x v="4"/>
    <x v="11"/>
    <x v="0"/>
    <x v="22"/>
    <x v="3"/>
    <x v="46"/>
    <n v="76"/>
    <x v="1"/>
    <n v="0"/>
    <n v="1"/>
    <n v="0"/>
    <n v="14"/>
    <n v="0.1333333333333333"/>
    <x v="1"/>
    <x v="13"/>
    <x v="1"/>
    <n v="0"/>
    <x v="6"/>
  </r>
  <r>
    <n v="575"/>
    <x v="4"/>
    <x v="11"/>
    <x v="0"/>
    <x v="20"/>
    <x v="16"/>
    <x v="36"/>
    <n v="46"/>
    <x v="0"/>
    <n v="1"/>
    <n v="0"/>
    <n v="0"/>
    <n v="2"/>
    <n v="0.93333333333333335"/>
    <x v="0"/>
    <x v="8"/>
    <x v="0"/>
    <n v="1"/>
    <x v="9"/>
  </r>
  <r>
    <n v="575"/>
    <x v="4"/>
    <x v="11"/>
    <x v="0"/>
    <x v="17"/>
    <x v="20"/>
    <x v="58"/>
    <n v="130"/>
    <x v="1"/>
    <n v="0"/>
    <n v="1"/>
    <n v="0"/>
    <n v="16"/>
    <n v="0"/>
    <x v="1"/>
    <x v="5"/>
    <x v="1"/>
    <n v="0"/>
    <x v="8"/>
  </r>
  <r>
    <n v="576"/>
    <x v="4"/>
    <x v="12"/>
    <x v="0"/>
    <x v="0"/>
    <x v="12"/>
    <x v="21"/>
    <n v="52"/>
    <x v="0"/>
    <n v="1"/>
    <n v="0"/>
    <n v="0"/>
    <n v="11"/>
    <n v="0.33333333333333337"/>
    <x v="1"/>
    <x v="2"/>
    <x v="0"/>
    <n v="1"/>
    <x v="5"/>
  </r>
  <r>
    <n v="576"/>
    <x v="4"/>
    <x v="12"/>
    <x v="0"/>
    <x v="12"/>
    <x v="1"/>
    <x v="99"/>
    <n v="69"/>
    <x v="1"/>
    <n v="0"/>
    <n v="1"/>
    <n v="0"/>
    <n v="15"/>
    <n v="6.6666666666666652E-2"/>
    <x v="1"/>
    <x v="3"/>
    <x v="1"/>
    <n v="0"/>
    <x v="6"/>
  </r>
  <r>
    <n v="577"/>
    <x v="4"/>
    <x v="12"/>
    <x v="0"/>
    <x v="6"/>
    <x v="13"/>
    <x v="52"/>
    <n v="132"/>
    <x v="1"/>
    <n v="0"/>
    <n v="1"/>
    <n v="0"/>
    <n v="3"/>
    <n v="0.8666666666666667"/>
    <x v="0"/>
    <x v="7"/>
    <x v="0"/>
    <n v="0"/>
    <x v="0"/>
  </r>
  <r>
    <n v="577"/>
    <x v="4"/>
    <x v="12"/>
    <x v="0"/>
    <x v="13"/>
    <x v="7"/>
    <x v="68"/>
    <n v="101"/>
    <x v="0"/>
    <n v="1"/>
    <n v="0"/>
    <n v="0"/>
    <n v="1"/>
    <n v="1"/>
    <x v="0"/>
    <x v="10"/>
    <x v="0"/>
    <n v="1"/>
    <x v="9"/>
  </r>
  <r>
    <n v="578"/>
    <x v="4"/>
    <x v="12"/>
    <x v="0"/>
    <x v="3"/>
    <x v="18"/>
    <x v="53"/>
    <n v="51"/>
    <x v="0"/>
    <n v="1"/>
    <n v="0"/>
    <n v="0"/>
    <n v="13"/>
    <n v="0.19999999999999996"/>
    <x v="1"/>
    <x v="11"/>
    <x v="0"/>
    <n v="1"/>
    <x v="5"/>
  </r>
  <r>
    <n v="578"/>
    <x v="4"/>
    <x v="12"/>
    <x v="0"/>
    <x v="18"/>
    <x v="2"/>
    <x v="103"/>
    <n v="63"/>
    <x v="1"/>
    <n v="0"/>
    <n v="1"/>
    <n v="0"/>
    <n v="16"/>
    <n v="0"/>
    <x v="1"/>
    <x v="15"/>
    <x v="1"/>
    <n v="0"/>
    <x v="6"/>
  </r>
  <r>
    <n v="579"/>
    <x v="4"/>
    <x v="12"/>
    <x v="0"/>
    <x v="19"/>
    <x v="14"/>
    <x v="8"/>
    <n v="109"/>
    <x v="1"/>
    <n v="0"/>
    <n v="1"/>
    <n v="0"/>
    <n v="6"/>
    <n v="0.66666666666666674"/>
    <x v="1"/>
    <x v="0"/>
    <x v="0"/>
    <n v="0"/>
    <x v="4"/>
  </r>
  <r>
    <n v="579"/>
    <x v="4"/>
    <x v="12"/>
    <x v="0"/>
    <x v="15"/>
    <x v="19"/>
    <x v="76"/>
    <n v="85"/>
    <x v="0"/>
    <n v="1"/>
    <n v="0"/>
    <n v="0"/>
    <n v="2"/>
    <n v="0.93333333333333335"/>
    <x v="0"/>
    <x v="4"/>
    <x v="0"/>
    <n v="1"/>
    <x v="0"/>
  </r>
  <r>
    <n v="580"/>
    <x v="4"/>
    <x v="12"/>
    <x v="0"/>
    <x v="11"/>
    <x v="9"/>
    <x v="8"/>
    <n v="54"/>
    <x v="0"/>
    <n v="1"/>
    <n v="0"/>
    <n v="0"/>
    <n v="6"/>
    <n v="0.66666666666666674"/>
    <x v="1"/>
    <x v="14"/>
    <x v="1"/>
    <n v="1"/>
    <x v="4"/>
  </r>
  <r>
    <n v="580"/>
    <x v="4"/>
    <x v="12"/>
    <x v="0"/>
    <x v="8"/>
    <x v="10"/>
    <x v="16"/>
    <n v="85"/>
    <x v="1"/>
    <n v="0"/>
    <n v="1"/>
    <n v="0"/>
    <n v="14"/>
    <n v="0.1333333333333333"/>
    <x v="1"/>
    <x v="12"/>
    <x v="1"/>
    <n v="0"/>
    <x v="6"/>
  </r>
  <r>
    <n v="581"/>
    <x v="4"/>
    <x v="12"/>
    <x v="0"/>
    <x v="17"/>
    <x v="3"/>
    <x v="86"/>
    <n v="82"/>
    <x v="1"/>
    <n v="0"/>
    <n v="1"/>
    <n v="0"/>
    <n v="12"/>
    <n v="0.26666666666666672"/>
    <x v="1"/>
    <x v="5"/>
    <x v="1"/>
    <n v="0"/>
    <x v="5"/>
  </r>
  <r>
    <n v="581"/>
    <x v="4"/>
    <x v="12"/>
    <x v="0"/>
    <x v="2"/>
    <x v="16"/>
    <x v="6"/>
    <n v="64"/>
    <x v="0"/>
    <n v="1"/>
    <n v="0"/>
    <n v="0"/>
    <n v="9"/>
    <n v="0.46666666666666667"/>
    <x v="1"/>
    <x v="1"/>
    <x v="0"/>
    <n v="1"/>
    <x v="4"/>
  </r>
  <r>
    <n v="582"/>
    <x v="4"/>
    <x v="12"/>
    <x v="0"/>
    <x v="20"/>
    <x v="22"/>
    <x v="48"/>
    <n v="81"/>
    <x v="0"/>
    <n v="1"/>
    <n v="0"/>
    <n v="0"/>
    <n v="4"/>
    <n v="0.8"/>
    <x v="1"/>
    <x v="8"/>
    <x v="0"/>
    <n v="1"/>
    <x v="2"/>
  </r>
  <r>
    <n v="582"/>
    <x v="4"/>
    <x v="12"/>
    <x v="0"/>
    <x v="22"/>
    <x v="20"/>
    <x v="42"/>
    <n v="98"/>
    <x v="1"/>
    <n v="0"/>
    <n v="1"/>
    <n v="0"/>
    <n v="10"/>
    <n v="0.4"/>
    <x v="1"/>
    <x v="13"/>
    <x v="1"/>
    <n v="0"/>
    <x v="4"/>
  </r>
  <r>
    <n v="583"/>
    <x v="4"/>
    <x v="12"/>
    <x v="0"/>
    <x v="23"/>
    <x v="21"/>
    <x v="39"/>
    <n v="85"/>
    <x v="0"/>
    <n v="1"/>
    <n v="0"/>
    <n v="0"/>
    <n v="5"/>
    <n v="0.73333333333333339"/>
    <x v="1"/>
    <x v="6"/>
    <x v="1"/>
    <n v="1"/>
    <x v="4"/>
  </r>
  <r>
    <n v="583"/>
    <x v="4"/>
    <x v="12"/>
    <x v="0"/>
    <x v="21"/>
    <x v="23"/>
    <x v="8"/>
    <n v="87"/>
    <x v="1"/>
    <n v="0"/>
    <n v="1"/>
    <n v="0"/>
    <n v="6"/>
    <n v="0.66666666666666674"/>
    <x v="1"/>
    <x v="9"/>
    <x v="1"/>
    <n v="0"/>
    <x v="4"/>
  </r>
  <r>
    <n v="584"/>
    <x v="4"/>
    <x v="13"/>
    <x v="1"/>
    <x v="15"/>
    <x v="1"/>
    <x v="9"/>
    <n v="71"/>
    <x v="0"/>
    <n v="1"/>
    <n v="0"/>
    <n v="0"/>
    <n v="8"/>
    <n v="0.53333333333333333"/>
    <x v="1"/>
    <x v="4"/>
    <x v="0"/>
    <n v="1"/>
    <x v="1"/>
  </r>
  <r>
    <n v="584"/>
    <x v="4"/>
    <x v="13"/>
    <x v="1"/>
    <x v="0"/>
    <x v="14"/>
    <x v="60"/>
    <n v="76"/>
    <x v="1"/>
    <n v="0"/>
    <n v="1"/>
    <n v="0"/>
    <n v="11"/>
    <n v="0.33333333333333337"/>
    <x v="1"/>
    <x v="2"/>
    <x v="0"/>
    <n v="0"/>
    <x v="1"/>
  </r>
  <r>
    <n v="585"/>
    <x v="4"/>
    <x v="13"/>
    <x v="1"/>
    <x v="20"/>
    <x v="2"/>
    <x v="50"/>
    <n v="86"/>
    <x v="2"/>
    <n v="0"/>
    <n v="0"/>
    <n v="1"/>
    <n v="5"/>
    <n v="0.73333333333333339"/>
    <x v="1"/>
    <x v="8"/>
    <x v="0"/>
    <n v="0.5"/>
    <x v="4"/>
  </r>
  <r>
    <n v="585"/>
    <x v="4"/>
    <x v="13"/>
    <x v="1"/>
    <x v="3"/>
    <x v="20"/>
    <x v="50"/>
    <n v="86"/>
    <x v="2"/>
    <n v="0"/>
    <n v="0"/>
    <n v="1"/>
    <n v="5"/>
    <n v="0.73333333333333339"/>
    <x v="1"/>
    <x v="11"/>
    <x v="0"/>
    <n v="0.5"/>
    <x v="4"/>
  </r>
  <r>
    <n v="586"/>
    <x v="4"/>
    <x v="13"/>
    <x v="1"/>
    <x v="13"/>
    <x v="3"/>
    <x v="48"/>
    <n v="57"/>
    <x v="0"/>
    <n v="1"/>
    <n v="0"/>
    <n v="0"/>
    <n v="3"/>
    <n v="0.8666666666666667"/>
    <x v="1"/>
    <x v="10"/>
    <x v="0"/>
    <n v="1"/>
    <x v="2"/>
  </r>
  <r>
    <n v="586"/>
    <x v="4"/>
    <x v="13"/>
    <x v="1"/>
    <x v="2"/>
    <x v="13"/>
    <x v="46"/>
    <n v="98"/>
    <x v="1"/>
    <n v="0"/>
    <n v="1"/>
    <n v="0"/>
    <n v="14"/>
    <n v="0.1333333333333333"/>
    <x v="1"/>
    <x v="1"/>
    <x v="0"/>
    <n v="0"/>
    <x v="6"/>
  </r>
  <r>
    <n v="587"/>
    <x v="4"/>
    <x v="13"/>
    <x v="1"/>
    <x v="19"/>
    <x v="7"/>
    <x v="26"/>
    <n v="62"/>
    <x v="0"/>
    <n v="1"/>
    <n v="0"/>
    <n v="0"/>
    <n v="9"/>
    <n v="0.46666666666666667"/>
    <x v="1"/>
    <x v="0"/>
    <x v="0"/>
    <n v="1"/>
    <x v="1"/>
  </r>
  <r>
    <n v="587"/>
    <x v="4"/>
    <x v="13"/>
    <x v="1"/>
    <x v="6"/>
    <x v="19"/>
    <x v="90"/>
    <n v="75"/>
    <x v="1"/>
    <n v="0"/>
    <n v="1"/>
    <n v="0"/>
    <n v="12"/>
    <n v="0.26666666666666672"/>
    <x v="1"/>
    <x v="7"/>
    <x v="0"/>
    <n v="0"/>
    <x v="5"/>
  </r>
  <r>
    <n v="588"/>
    <x v="4"/>
    <x v="13"/>
    <x v="2"/>
    <x v="22"/>
    <x v="23"/>
    <x v="102"/>
    <n v="73"/>
    <x v="1"/>
    <n v="0"/>
    <n v="1"/>
    <n v="0"/>
    <n v="15"/>
    <n v="6.6666666666666652E-2"/>
    <x v="1"/>
    <x v="13"/>
    <x v="1"/>
    <n v="0"/>
    <x v="8"/>
  </r>
  <r>
    <n v="588"/>
    <x v="4"/>
    <x v="13"/>
    <x v="2"/>
    <x v="23"/>
    <x v="22"/>
    <x v="66"/>
    <n v="40"/>
    <x v="0"/>
    <n v="1"/>
    <n v="0"/>
    <n v="0"/>
    <n v="10"/>
    <n v="0.4"/>
    <x v="1"/>
    <x v="6"/>
    <x v="1"/>
    <n v="1"/>
    <x v="1"/>
  </r>
  <r>
    <n v="589"/>
    <x v="4"/>
    <x v="13"/>
    <x v="2"/>
    <x v="11"/>
    <x v="12"/>
    <x v="114"/>
    <n v="102"/>
    <x v="1"/>
    <n v="0"/>
    <n v="1"/>
    <n v="0"/>
    <n v="16"/>
    <n v="0"/>
    <x v="1"/>
    <x v="14"/>
    <x v="1"/>
    <n v="0"/>
    <x v="11"/>
  </r>
  <r>
    <n v="589"/>
    <x v="4"/>
    <x v="13"/>
    <x v="2"/>
    <x v="12"/>
    <x v="10"/>
    <x v="3"/>
    <n v="33"/>
    <x v="0"/>
    <n v="1"/>
    <n v="0"/>
    <n v="0"/>
    <n v="1"/>
    <n v="1"/>
    <x v="0"/>
    <x v="3"/>
    <x v="1"/>
    <n v="1"/>
    <x v="0"/>
  </r>
  <r>
    <n v="590"/>
    <x v="4"/>
    <x v="13"/>
    <x v="2"/>
    <x v="21"/>
    <x v="18"/>
    <x v="13"/>
    <n v="77"/>
    <x v="0"/>
    <n v="1"/>
    <n v="0"/>
    <n v="0"/>
    <n v="4"/>
    <n v="0.8"/>
    <x v="1"/>
    <x v="9"/>
    <x v="1"/>
    <n v="1"/>
    <x v="4"/>
  </r>
  <r>
    <n v="590"/>
    <x v="4"/>
    <x v="13"/>
    <x v="2"/>
    <x v="18"/>
    <x v="21"/>
    <x v="12"/>
    <n v="89"/>
    <x v="1"/>
    <n v="0"/>
    <n v="1"/>
    <n v="0"/>
    <n v="7"/>
    <n v="0.6"/>
    <x v="1"/>
    <x v="15"/>
    <x v="1"/>
    <n v="0"/>
    <x v="1"/>
  </r>
  <r>
    <n v="591"/>
    <x v="4"/>
    <x v="13"/>
    <x v="2"/>
    <x v="17"/>
    <x v="9"/>
    <x v="20"/>
    <n v="60"/>
    <x v="0"/>
    <n v="1"/>
    <n v="0"/>
    <n v="0"/>
    <n v="2"/>
    <n v="0.93333333333333335"/>
    <x v="1"/>
    <x v="5"/>
    <x v="1"/>
    <n v="1"/>
    <x v="2"/>
  </r>
  <r>
    <n v="591"/>
    <x v="4"/>
    <x v="13"/>
    <x v="2"/>
    <x v="8"/>
    <x v="16"/>
    <x v="23"/>
    <n v="99"/>
    <x v="1"/>
    <n v="0"/>
    <n v="1"/>
    <n v="0"/>
    <n v="13"/>
    <n v="0.19999999999999996"/>
    <x v="1"/>
    <x v="12"/>
    <x v="1"/>
    <n v="0"/>
    <x v="5"/>
  </r>
  <r>
    <n v="592"/>
    <x v="4"/>
    <x v="14"/>
    <x v="1"/>
    <x v="13"/>
    <x v="2"/>
    <x v="39"/>
    <n v="97"/>
    <x v="1"/>
    <n v="0"/>
    <n v="1"/>
    <n v="0"/>
    <n v="10"/>
    <n v="0.4"/>
    <x v="1"/>
    <x v="10"/>
    <x v="0"/>
    <n v="0"/>
    <x v="4"/>
  </r>
  <r>
    <n v="592"/>
    <x v="4"/>
    <x v="14"/>
    <x v="1"/>
    <x v="3"/>
    <x v="13"/>
    <x v="47"/>
    <n v="87"/>
    <x v="0"/>
    <n v="1"/>
    <n v="0"/>
    <n v="0"/>
    <n v="2"/>
    <n v="0.93333333333333335"/>
    <x v="1"/>
    <x v="11"/>
    <x v="0"/>
    <n v="1"/>
    <x v="2"/>
  </r>
  <r>
    <n v="593"/>
    <x v="4"/>
    <x v="14"/>
    <x v="1"/>
    <x v="19"/>
    <x v="14"/>
    <x v="34"/>
    <n v="90"/>
    <x v="1"/>
    <n v="0"/>
    <n v="1"/>
    <n v="0"/>
    <n v="8"/>
    <n v="0.53333333333333333"/>
    <x v="1"/>
    <x v="0"/>
    <x v="0"/>
    <n v="0"/>
    <x v="4"/>
  </r>
  <r>
    <n v="593"/>
    <x v="4"/>
    <x v="14"/>
    <x v="1"/>
    <x v="15"/>
    <x v="19"/>
    <x v="18"/>
    <n v="88"/>
    <x v="0"/>
    <n v="1"/>
    <n v="0"/>
    <n v="0"/>
    <n v="7"/>
    <n v="0.6"/>
    <x v="1"/>
    <x v="4"/>
    <x v="0"/>
    <n v="1"/>
    <x v="2"/>
  </r>
  <r>
    <n v="594"/>
    <x v="4"/>
    <x v="14"/>
    <x v="3"/>
    <x v="0"/>
    <x v="7"/>
    <x v="34"/>
    <n v="103"/>
    <x v="1"/>
    <n v="0"/>
    <n v="1"/>
    <n v="0"/>
    <n v="8"/>
    <n v="0.53333333333333333"/>
    <x v="1"/>
    <x v="2"/>
    <x v="0"/>
    <n v="0"/>
    <x v="4"/>
  </r>
  <r>
    <n v="594"/>
    <x v="4"/>
    <x v="14"/>
    <x v="3"/>
    <x v="6"/>
    <x v="1"/>
    <x v="41"/>
    <n v="88"/>
    <x v="0"/>
    <n v="1"/>
    <n v="0"/>
    <n v="0"/>
    <n v="1"/>
    <n v="1"/>
    <x v="0"/>
    <x v="7"/>
    <x v="0"/>
    <n v="1"/>
    <x v="0"/>
  </r>
  <r>
    <n v="595"/>
    <x v="4"/>
    <x v="14"/>
    <x v="3"/>
    <x v="20"/>
    <x v="3"/>
    <x v="12"/>
    <n v="34"/>
    <x v="0"/>
    <n v="1"/>
    <n v="0"/>
    <n v="0"/>
    <n v="13"/>
    <n v="0.19999999999999996"/>
    <x v="1"/>
    <x v="8"/>
    <x v="0"/>
    <n v="1"/>
    <x v="1"/>
  </r>
  <r>
    <n v="595"/>
    <x v="4"/>
    <x v="14"/>
    <x v="3"/>
    <x v="2"/>
    <x v="20"/>
    <x v="59"/>
    <n v="77"/>
    <x v="1"/>
    <n v="0"/>
    <n v="1"/>
    <n v="0"/>
    <n v="16"/>
    <n v="0"/>
    <x v="1"/>
    <x v="1"/>
    <x v="0"/>
    <n v="0"/>
    <x v="11"/>
  </r>
  <r>
    <n v="596"/>
    <x v="4"/>
    <x v="14"/>
    <x v="2"/>
    <x v="12"/>
    <x v="23"/>
    <x v="28"/>
    <n v="93"/>
    <x v="1"/>
    <n v="0"/>
    <n v="1"/>
    <n v="0"/>
    <n v="6"/>
    <n v="0.66666666666666674"/>
    <x v="1"/>
    <x v="3"/>
    <x v="1"/>
    <n v="0"/>
    <x v="2"/>
  </r>
  <r>
    <n v="596"/>
    <x v="4"/>
    <x v="14"/>
    <x v="2"/>
    <x v="23"/>
    <x v="12"/>
    <x v="30"/>
    <n v="92"/>
    <x v="0"/>
    <n v="1"/>
    <n v="0"/>
    <n v="0"/>
    <n v="5"/>
    <n v="0.73333333333333339"/>
    <x v="1"/>
    <x v="6"/>
    <x v="1"/>
    <n v="1"/>
    <x v="2"/>
  </r>
  <r>
    <n v="597"/>
    <x v="4"/>
    <x v="14"/>
    <x v="2"/>
    <x v="21"/>
    <x v="22"/>
    <x v="6"/>
    <n v="79"/>
    <x v="0"/>
    <n v="1"/>
    <n v="0"/>
    <n v="0"/>
    <n v="11"/>
    <n v="0.33333333333333337"/>
    <x v="1"/>
    <x v="9"/>
    <x v="1"/>
    <n v="1"/>
    <x v="4"/>
  </r>
  <r>
    <n v="597"/>
    <x v="4"/>
    <x v="14"/>
    <x v="2"/>
    <x v="22"/>
    <x v="21"/>
    <x v="32"/>
    <n v="82"/>
    <x v="1"/>
    <n v="0"/>
    <n v="1"/>
    <n v="0"/>
    <n v="12"/>
    <n v="0.26666666666666672"/>
    <x v="1"/>
    <x v="13"/>
    <x v="1"/>
    <n v="0"/>
    <x v="1"/>
  </r>
  <r>
    <n v="598"/>
    <x v="4"/>
    <x v="14"/>
    <x v="2"/>
    <x v="17"/>
    <x v="10"/>
    <x v="4"/>
    <n v="76"/>
    <x v="0"/>
    <n v="1"/>
    <n v="0"/>
    <n v="0"/>
    <n v="4"/>
    <n v="0.8"/>
    <x v="1"/>
    <x v="5"/>
    <x v="1"/>
    <n v="1"/>
    <x v="2"/>
  </r>
  <r>
    <n v="598"/>
    <x v="4"/>
    <x v="14"/>
    <x v="2"/>
    <x v="11"/>
    <x v="16"/>
    <x v="9"/>
    <n v="94"/>
    <x v="1"/>
    <n v="0"/>
    <n v="1"/>
    <n v="0"/>
    <n v="14"/>
    <n v="0.1333333333333333"/>
    <x v="1"/>
    <x v="14"/>
    <x v="1"/>
    <n v="0"/>
    <x v="1"/>
  </r>
  <r>
    <n v="599"/>
    <x v="4"/>
    <x v="14"/>
    <x v="2"/>
    <x v="8"/>
    <x v="18"/>
    <x v="53"/>
    <n v="97"/>
    <x v="1"/>
    <n v="0"/>
    <n v="1"/>
    <n v="0"/>
    <n v="15"/>
    <n v="6.6666666666666652E-2"/>
    <x v="1"/>
    <x v="12"/>
    <x v="1"/>
    <n v="0"/>
    <x v="5"/>
  </r>
  <r>
    <n v="599"/>
    <x v="4"/>
    <x v="14"/>
    <x v="2"/>
    <x v="18"/>
    <x v="9"/>
    <x v="47"/>
    <n v="63"/>
    <x v="0"/>
    <n v="1"/>
    <n v="0"/>
    <n v="0"/>
    <n v="2"/>
    <n v="0.93333333333333335"/>
    <x v="1"/>
    <x v="15"/>
    <x v="1"/>
    <n v="1"/>
    <x v="2"/>
  </r>
  <r>
    <n v="600"/>
    <x v="4"/>
    <x v="15"/>
    <x v="1"/>
    <x v="15"/>
    <x v="2"/>
    <x v="10"/>
    <n v="118"/>
    <x v="1"/>
    <n v="0"/>
    <n v="1"/>
    <n v="0"/>
    <n v="5"/>
    <n v="0.73333333333333339"/>
    <x v="0"/>
    <x v="4"/>
    <x v="0"/>
    <n v="0"/>
    <x v="0"/>
  </r>
  <r>
    <n v="600"/>
    <x v="4"/>
    <x v="15"/>
    <x v="1"/>
    <x v="3"/>
    <x v="14"/>
    <x v="45"/>
    <n v="100"/>
    <x v="0"/>
    <n v="1"/>
    <n v="0"/>
    <n v="0"/>
    <n v="1"/>
    <n v="1"/>
    <x v="0"/>
    <x v="11"/>
    <x v="0"/>
    <n v="1"/>
    <x v="3"/>
  </r>
  <r>
    <n v="601"/>
    <x v="4"/>
    <x v="15"/>
    <x v="3"/>
    <x v="2"/>
    <x v="1"/>
    <x v="51"/>
    <n v="112"/>
    <x v="1"/>
    <n v="0"/>
    <n v="1"/>
    <n v="0"/>
    <n v="9"/>
    <n v="0.46666666666666667"/>
    <x v="1"/>
    <x v="1"/>
    <x v="0"/>
    <n v="0"/>
    <x v="4"/>
  </r>
  <r>
    <n v="601"/>
    <x v="4"/>
    <x v="15"/>
    <x v="3"/>
    <x v="0"/>
    <x v="3"/>
    <x v="43"/>
    <n v="84"/>
    <x v="0"/>
    <n v="1"/>
    <n v="0"/>
    <n v="0"/>
    <n v="2"/>
    <n v="0.93333333333333335"/>
    <x v="0"/>
    <x v="2"/>
    <x v="0"/>
    <n v="1"/>
    <x v="3"/>
  </r>
  <r>
    <n v="602"/>
    <x v="4"/>
    <x v="15"/>
    <x v="3"/>
    <x v="19"/>
    <x v="13"/>
    <x v="6"/>
    <n v="74"/>
    <x v="0"/>
    <n v="1"/>
    <n v="0"/>
    <n v="0"/>
    <n v="10"/>
    <n v="0.4"/>
    <x v="1"/>
    <x v="0"/>
    <x v="0"/>
    <n v="1"/>
    <x v="4"/>
  </r>
  <r>
    <n v="602"/>
    <x v="4"/>
    <x v="15"/>
    <x v="3"/>
    <x v="13"/>
    <x v="19"/>
    <x v="17"/>
    <n v="82"/>
    <x v="1"/>
    <n v="0"/>
    <n v="1"/>
    <n v="0"/>
    <n v="12"/>
    <n v="0.26666666666666672"/>
    <x v="1"/>
    <x v="10"/>
    <x v="0"/>
    <n v="0"/>
    <x v="1"/>
  </r>
  <r>
    <n v="603"/>
    <x v="4"/>
    <x v="15"/>
    <x v="3"/>
    <x v="20"/>
    <x v="7"/>
    <x v="3"/>
    <n v="95"/>
    <x v="0"/>
    <n v="1"/>
    <n v="0"/>
    <n v="0"/>
    <n v="4"/>
    <n v="0.8"/>
    <x v="0"/>
    <x v="8"/>
    <x v="0"/>
    <n v="1"/>
    <x v="0"/>
  </r>
  <r>
    <n v="603"/>
    <x v="4"/>
    <x v="15"/>
    <x v="3"/>
    <x v="6"/>
    <x v="20"/>
    <x v="55"/>
    <n v="102"/>
    <x v="1"/>
    <n v="0"/>
    <n v="1"/>
    <n v="0"/>
    <n v="6"/>
    <n v="0.66666666666666674"/>
    <x v="1"/>
    <x v="7"/>
    <x v="0"/>
    <n v="0"/>
    <x v="2"/>
  </r>
  <r>
    <n v="604"/>
    <x v="4"/>
    <x v="15"/>
    <x v="2"/>
    <x v="21"/>
    <x v="23"/>
    <x v="38"/>
    <n v="87"/>
    <x v="0"/>
    <n v="1"/>
    <n v="0"/>
    <n v="0"/>
    <n v="3"/>
    <n v="0.8666666666666667"/>
    <x v="0"/>
    <x v="9"/>
    <x v="1"/>
    <n v="1"/>
    <x v="0"/>
  </r>
  <r>
    <n v="604"/>
    <x v="4"/>
    <x v="15"/>
    <x v="2"/>
    <x v="23"/>
    <x v="21"/>
    <x v="39"/>
    <n v="105"/>
    <x v="1"/>
    <n v="0"/>
    <n v="1"/>
    <n v="0"/>
    <n v="8"/>
    <n v="0.53333333333333333"/>
    <x v="1"/>
    <x v="6"/>
    <x v="1"/>
    <n v="0"/>
    <x v="4"/>
  </r>
  <r>
    <n v="605"/>
    <x v="4"/>
    <x v="15"/>
    <x v="2"/>
    <x v="17"/>
    <x v="12"/>
    <x v="79"/>
    <n v="81"/>
    <x v="1"/>
    <n v="0"/>
    <n v="1"/>
    <n v="0"/>
    <n v="16"/>
    <n v="0"/>
    <x v="1"/>
    <x v="5"/>
    <x v="1"/>
    <n v="0"/>
    <x v="8"/>
  </r>
  <r>
    <n v="605"/>
    <x v="4"/>
    <x v="15"/>
    <x v="2"/>
    <x v="12"/>
    <x v="16"/>
    <x v="42"/>
    <n v="45"/>
    <x v="0"/>
    <n v="1"/>
    <n v="0"/>
    <n v="0"/>
    <n v="11"/>
    <n v="0.33333333333333337"/>
    <x v="1"/>
    <x v="3"/>
    <x v="1"/>
    <n v="1"/>
    <x v="4"/>
  </r>
  <r>
    <n v="606"/>
    <x v="4"/>
    <x v="15"/>
    <x v="2"/>
    <x v="18"/>
    <x v="22"/>
    <x v="37"/>
    <n v="88"/>
    <x v="1"/>
    <n v="0"/>
    <n v="1"/>
    <n v="0"/>
    <n v="14"/>
    <n v="0.1333333333333333"/>
    <x v="1"/>
    <x v="15"/>
    <x v="1"/>
    <n v="0"/>
    <x v="6"/>
  </r>
  <r>
    <n v="606"/>
    <x v="4"/>
    <x v="15"/>
    <x v="2"/>
    <x v="22"/>
    <x v="18"/>
    <x v="34"/>
    <n v="55"/>
    <x v="0"/>
    <n v="1"/>
    <n v="0"/>
    <n v="0"/>
    <n v="7"/>
    <n v="0.6"/>
    <x v="1"/>
    <x v="13"/>
    <x v="1"/>
    <n v="1"/>
    <x v="4"/>
  </r>
  <r>
    <n v="607"/>
    <x v="4"/>
    <x v="15"/>
    <x v="2"/>
    <x v="8"/>
    <x v="10"/>
    <x v="21"/>
    <n v="51"/>
    <x v="0"/>
    <n v="1"/>
    <n v="0"/>
    <n v="0"/>
    <n v="13"/>
    <n v="0.19999999999999996"/>
    <x v="1"/>
    <x v="12"/>
    <x v="1"/>
    <n v="1"/>
    <x v="5"/>
  </r>
  <r>
    <n v="607"/>
    <x v="4"/>
    <x v="15"/>
    <x v="2"/>
    <x v="11"/>
    <x v="9"/>
    <x v="103"/>
    <n v="69"/>
    <x v="1"/>
    <n v="0"/>
    <n v="1"/>
    <n v="0"/>
    <n v="15"/>
    <n v="6.6666666666666652E-2"/>
    <x v="1"/>
    <x v="14"/>
    <x v="1"/>
    <n v="0"/>
    <x v="6"/>
  </r>
  <r>
    <n v="608"/>
    <x v="5"/>
    <x v="0"/>
    <x v="0"/>
    <x v="0"/>
    <x v="14"/>
    <x v="55"/>
    <n v="70"/>
    <x v="0"/>
    <n v="1"/>
    <n v="0"/>
    <n v="0"/>
    <n v="3"/>
    <n v="0.8666666666666667"/>
    <x v="1"/>
    <x v="10"/>
    <x v="0"/>
    <n v="1"/>
    <x v="2"/>
  </r>
  <r>
    <n v="608"/>
    <x v="5"/>
    <x v="0"/>
    <x v="0"/>
    <x v="15"/>
    <x v="1"/>
    <x v="2"/>
    <n v="95"/>
    <x v="1"/>
    <n v="0"/>
    <n v="1"/>
    <n v="0"/>
    <n v="10"/>
    <n v="0.4"/>
    <x v="1"/>
    <x v="11"/>
    <x v="0"/>
    <n v="0"/>
    <x v="1"/>
  </r>
  <r>
    <n v="609"/>
    <x v="5"/>
    <x v="0"/>
    <x v="0"/>
    <x v="13"/>
    <x v="5"/>
    <x v="9"/>
    <n v="51"/>
    <x v="0"/>
    <n v="1"/>
    <n v="0"/>
    <n v="0"/>
    <n v="8"/>
    <n v="0.53333333333333333"/>
    <x v="1"/>
    <x v="0"/>
    <x v="0"/>
    <n v="1"/>
    <x v="1"/>
  </r>
  <r>
    <n v="609"/>
    <x v="5"/>
    <x v="0"/>
    <x v="0"/>
    <x v="4"/>
    <x v="13"/>
    <x v="103"/>
    <n v="76"/>
    <x v="1"/>
    <n v="0"/>
    <n v="1"/>
    <n v="0"/>
    <n v="13"/>
    <n v="0.19999999999999996"/>
    <x v="1"/>
    <x v="12"/>
    <x v="1"/>
    <n v="0"/>
    <x v="6"/>
  </r>
  <r>
    <n v="610"/>
    <x v="5"/>
    <x v="0"/>
    <x v="0"/>
    <x v="8"/>
    <x v="10"/>
    <x v="46"/>
    <n v="83"/>
    <x v="1"/>
    <n v="0"/>
    <n v="1"/>
    <n v="0"/>
    <n v="12"/>
    <n v="0.26666666666666672"/>
    <x v="1"/>
    <x v="5"/>
    <x v="1"/>
    <n v="0"/>
    <x v="6"/>
  </r>
  <r>
    <n v="610"/>
    <x v="5"/>
    <x v="0"/>
    <x v="0"/>
    <x v="11"/>
    <x v="9"/>
    <x v="25"/>
    <n v="57"/>
    <x v="0"/>
    <n v="1"/>
    <n v="0"/>
    <n v="0"/>
    <n v="6"/>
    <n v="0.66666666666666674"/>
    <x v="1"/>
    <x v="13"/>
    <x v="1"/>
    <n v="1"/>
    <x v="4"/>
  </r>
  <r>
    <n v="611"/>
    <x v="5"/>
    <x v="0"/>
    <x v="0"/>
    <x v="12"/>
    <x v="19"/>
    <x v="32"/>
    <n v="43"/>
    <x v="0"/>
    <n v="1"/>
    <n v="0"/>
    <n v="0"/>
    <n v="7"/>
    <n v="0.6"/>
    <x v="1"/>
    <x v="7"/>
    <x v="0"/>
    <n v="1"/>
    <x v="1"/>
  </r>
  <r>
    <n v="611"/>
    <x v="5"/>
    <x v="0"/>
    <x v="0"/>
    <x v="19"/>
    <x v="12"/>
    <x v="89"/>
    <n v="79"/>
    <x v="1"/>
    <n v="0"/>
    <n v="1"/>
    <n v="0"/>
    <n v="16"/>
    <n v="0"/>
    <x v="1"/>
    <x v="15"/>
    <x v="1"/>
    <n v="0"/>
    <x v="8"/>
  </r>
  <r>
    <n v="612"/>
    <x v="5"/>
    <x v="0"/>
    <x v="0"/>
    <x v="20"/>
    <x v="3"/>
    <x v="19"/>
    <n v="49"/>
    <x v="0"/>
    <n v="1"/>
    <n v="0"/>
    <n v="0"/>
    <n v="1"/>
    <n v="1"/>
    <x v="0"/>
    <x v="6"/>
    <x v="1"/>
    <n v="1"/>
    <x v="3"/>
  </r>
  <r>
    <n v="612"/>
    <x v="5"/>
    <x v="0"/>
    <x v="0"/>
    <x v="2"/>
    <x v="20"/>
    <x v="64"/>
    <n v="117"/>
    <x v="1"/>
    <n v="0"/>
    <n v="1"/>
    <n v="0"/>
    <n v="14"/>
    <n v="0.1333333333333333"/>
    <x v="1"/>
    <x v="2"/>
    <x v="0"/>
    <n v="0"/>
    <x v="8"/>
  </r>
  <r>
    <n v="613"/>
    <x v="5"/>
    <x v="0"/>
    <x v="0"/>
    <x v="17"/>
    <x v="22"/>
    <x v="30"/>
    <n v="89"/>
    <x v="0"/>
    <n v="1"/>
    <n v="0"/>
    <n v="0"/>
    <n v="4"/>
    <n v="0.8"/>
    <x v="1"/>
    <x v="8"/>
    <x v="0"/>
    <n v="1"/>
    <x v="2"/>
  </r>
  <r>
    <n v="613"/>
    <x v="5"/>
    <x v="0"/>
    <x v="0"/>
    <x v="22"/>
    <x v="16"/>
    <x v="13"/>
    <n v="93"/>
    <x v="1"/>
    <n v="0"/>
    <n v="1"/>
    <n v="0"/>
    <n v="5"/>
    <n v="0.73333333333333339"/>
    <x v="1"/>
    <x v="9"/>
    <x v="1"/>
    <n v="0"/>
    <x v="4"/>
  </r>
  <r>
    <n v="614"/>
    <x v="5"/>
    <x v="0"/>
    <x v="0"/>
    <x v="3"/>
    <x v="23"/>
    <x v="66"/>
    <n v="103"/>
    <x v="1"/>
    <n v="0"/>
    <n v="1"/>
    <n v="0"/>
    <n v="9"/>
    <n v="0.46666666666666667"/>
    <x v="1"/>
    <x v="3"/>
    <x v="1"/>
    <n v="0"/>
    <x v="1"/>
  </r>
  <r>
    <n v="614"/>
    <x v="5"/>
    <x v="0"/>
    <x v="0"/>
    <x v="23"/>
    <x v="2"/>
    <x v="41"/>
    <n v="73"/>
    <x v="0"/>
    <n v="1"/>
    <n v="0"/>
    <n v="0"/>
    <n v="2"/>
    <n v="0.93333333333333335"/>
    <x v="0"/>
    <x v="4"/>
    <x v="0"/>
    <n v="1"/>
    <x v="0"/>
  </r>
  <r>
    <n v="615"/>
    <x v="5"/>
    <x v="0"/>
    <x v="0"/>
    <x v="21"/>
    <x v="18"/>
    <x v="95"/>
    <n v="66"/>
    <x v="1"/>
    <n v="0"/>
    <n v="1"/>
    <n v="0"/>
    <n v="15"/>
    <n v="6.6666666666666652E-2"/>
    <x v="1"/>
    <x v="14"/>
    <x v="1"/>
    <n v="0"/>
    <x v="8"/>
  </r>
  <r>
    <n v="615"/>
    <x v="5"/>
    <x v="0"/>
    <x v="0"/>
    <x v="18"/>
    <x v="21"/>
    <x v="27"/>
    <n v="47"/>
    <x v="0"/>
    <n v="1"/>
    <n v="0"/>
    <n v="0"/>
    <n v="11"/>
    <n v="0.33333333333333337"/>
    <x v="1"/>
    <x v="1"/>
    <x v="0"/>
    <n v="1"/>
    <x v="5"/>
  </r>
  <r>
    <n v="616"/>
    <x v="5"/>
    <x v="1"/>
    <x v="0"/>
    <x v="3"/>
    <x v="1"/>
    <x v="69"/>
    <n v="81"/>
    <x v="1"/>
    <n v="0"/>
    <n v="1"/>
    <n v="0"/>
    <n v="14"/>
    <n v="0.1333333333333333"/>
    <x v="1"/>
    <x v="3"/>
    <x v="1"/>
    <n v="0"/>
    <x v="6"/>
  </r>
  <r>
    <n v="616"/>
    <x v="5"/>
    <x v="1"/>
    <x v="0"/>
    <x v="0"/>
    <x v="2"/>
    <x v="42"/>
    <n v="59"/>
    <x v="0"/>
    <n v="1"/>
    <n v="0"/>
    <n v="0"/>
    <n v="10"/>
    <n v="0.4"/>
    <x v="1"/>
    <x v="10"/>
    <x v="0"/>
    <n v="1"/>
    <x v="4"/>
  </r>
  <r>
    <n v="617"/>
    <x v="5"/>
    <x v="1"/>
    <x v="0"/>
    <x v="11"/>
    <x v="22"/>
    <x v="69"/>
    <n v="88"/>
    <x v="1"/>
    <n v="0"/>
    <n v="1"/>
    <n v="0"/>
    <n v="14"/>
    <n v="0.1333333333333333"/>
    <x v="1"/>
    <x v="13"/>
    <x v="1"/>
    <n v="0"/>
    <x v="6"/>
  </r>
  <r>
    <n v="617"/>
    <x v="5"/>
    <x v="1"/>
    <x v="0"/>
    <x v="22"/>
    <x v="10"/>
    <x v="34"/>
    <n v="59"/>
    <x v="0"/>
    <n v="1"/>
    <n v="0"/>
    <n v="0"/>
    <n v="5"/>
    <n v="0.73333333333333339"/>
    <x v="1"/>
    <x v="9"/>
    <x v="1"/>
    <n v="1"/>
    <x v="4"/>
  </r>
  <r>
    <n v="618"/>
    <x v="5"/>
    <x v="1"/>
    <x v="0"/>
    <x v="8"/>
    <x v="16"/>
    <x v="113"/>
    <n v="93"/>
    <x v="1"/>
    <n v="0"/>
    <n v="1"/>
    <n v="0"/>
    <n v="16"/>
    <n v="0"/>
    <x v="1"/>
    <x v="5"/>
    <x v="1"/>
    <n v="0"/>
    <x v="11"/>
  </r>
  <r>
    <n v="618"/>
    <x v="5"/>
    <x v="1"/>
    <x v="0"/>
    <x v="17"/>
    <x v="9"/>
    <x v="30"/>
    <n v="32"/>
    <x v="0"/>
    <n v="1"/>
    <n v="0"/>
    <n v="0"/>
    <n v="3"/>
    <n v="0.8666666666666667"/>
    <x v="1"/>
    <x v="8"/>
    <x v="0"/>
    <n v="1"/>
    <x v="2"/>
  </r>
  <r>
    <n v="619"/>
    <x v="5"/>
    <x v="1"/>
    <x v="0"/>
    <x v="4"/>
    <x v="3"/>
    <x v="8"/>
    <n v="87"/>
    <x v="1"/>
    <n v="0"/>
    <n v="1"/>
    <n v="0"/>
    <n v="7"/>
    <n v="0.6"/>
    <x v="1"/>
    <x v="12"/>
    <x v="1"/>
    <n v="0"/>
    <x v="4"/>
  </r>
  <r>
    <n v="619"/>
    <x v="5"/>
    <x v="1"/>
    <x v="0"/>
    <x v="2"/>
    <x v="5"/>
    <x v="39"/>
    <n v="85"/>
    <x v="0"/>
    <n v="1"/>
    <n v="0"/>
    <n v="0"/>
    <n v="6"/>
    <n v="0.66666666666666674"/>
    <x v="1"/>
    <x v="2"/>
    <x v="0"/>
    <n v="1"/>
    <x v="4"/>
  </r>
  <r>
    <n v="620"/>
    <x v="5"/>
    <x v="1"/>
    <x v="0"/>
    <x v="23"/>
    <x v="14"/>
    <x v="90"/>
    <n v="89"/>
    <x v="1"/>
    <n v="0"/>
    <n v="1"/>
    <n v="0"/>
    <n v="12"/>
    <n v="0.26666666666666672"/>
    <x v="1"/>
    <x v="4"/>
    <x v="0"/>
    <n v="0"/>
    <x v="5"/>
  </r>
  <r>
    <n v="620"/>
    <x v="5"/>
    <x v="1"/>
    <x v="0"/>
    <x v="15"/>
    <x v="23"/>
    <x v="13"/>
    <n v="62"/>
    <x v="0"/>
    <n v="1"/>
    <n v="0"/>
    <n v="0"/>
    <n v="4"/>
    <n v="0.8"/>
    <x v="1"/>
    <x v="11"/>
    <x v="0"/>
    <n v="1"/>
    <x v="4"/>
  </r>
  <r>
    <n v="621"/>
    <x v="5"/>
    <x v="1"/>
    <x v="0"/>
    <x v="13"/>
    <x v="20"/>
    <x v="62"/>
    <n v="103"/>
    <x v="1"/>
    <n v="0"/>
    <n v="1"/>
    <n v="0"/>
    <n v="11"/>
    <n v="0.33333333333333337"/>
    <x v="1"/>
    <x v="0"/>
    <x v="0"/>
    <n v="0"/>
    <x v="5"/>
  </r>
  <r>
    <n v="621"/>
    <x v="5"/>
    <x v="1"/>
    <x v="0"/>
    <x v="20"/>
    <x v="13"/>
    <x v="41"/>
    <n v="68"/>
    <x v="0"/>
    <n v="1"/>
    <n v="0"/>
    <n v="0"/>
    <n v="1"/>
    <n v="1"/>
    <x v="0"/>
    <x v="6"/>
    <x v="1"/>
    <n v="1"/>
    <x v="0"/>
  </r>
  <r>
    <n v="622"/>
    <x v="5"/>
    <x v="1"/>
    <x v="0"/>
    <x v="21"/>
    <x v="12"/>
    <x v="8"/>
    <n v="84"/>
    <x v="0"/>
    <n v="1"/>
    <n v="0"/>
    <n v="0"/>
    <n v="7"/>
    <n v="0.6"/>
    <x v="1"/>
    <x v="14"/>
    <x v="1"/>
    <n v="1"/>
    <x v="4"/>
  </r>
  <r>
    <n v="622"/>
    <x v="5"/>
    <x v="1"/>
    <x v="0"/>
    <x v="12"/>
    <x v="21"/>
    <x v="51"/>
    <n v="85"/>
    <x v="1"/>
    <n v="0"/>
    <n v="1"/>
    <n v="0"/>
    <n v="9"/>
    <n v="0.46666666666666667"/>
    <x v="1"/>
    <x v="7"/>
    <x v="0"/>
    <n v="0"/>
    <x v="4"/>
  </r>
  <r>
    <n v="623"/>
    <x v="5"/>
    <x v="1"/>
    <x v="0"/>
    <x v="18"/>
    <x v="19"/>
    <x v="29"/>
    <n v="61"/>
    <x v="0"/>
    <n v="1"/>
    <n v="0"/>
    <n v="0"/>
    <n v="2"/>
    <n v="0.93333333333333335"/>
    <x v="1"/>
    <x v="1"/>
    <x v="0"/>
    <n v="1"/>
    <x v="2"/>
  </r>
  <r>
    <n v="623"/>
    <x v="5"/>
    <x v="1"/>
    <x v="0"/>
    <x v="19"/>
    <x v="18"/>
    <x v="15"/>
    <n v="96"/>
    <x v="1"/>
    <n v="0"/>
    <n v="1"/>
    <n v="0"/>
    <n v="13"/>
    <n v="0.19999999999999996"/>
    <x v="1"/>
    <x v="15"/>
    <x v="1"/>
    <n v="0"/>
    <x v="5"/>
  </r>
  <r>
    <n v="624"/>
    <x v="5"/>
    <x v="2"/>
    <x v="0"/>
    <x v="2"/>
    <x v="1"/>
    <x v="73"/>
    <n v="118"/>
    <x v="1"/>
    <n v="0"/>
    <n v="1"/>
    <n v="0"/>
    <n v="16"/>
    <n v="0"/>
    <x v="1"/>
    <x v="2"/>
    <x v="0"/>
    <n v="0"/>
    <x v="6"/>
  </r>
  <r>
    <n v="624"/>
    <x v="5"/>
    <x v="2"/>
    <x v="0"/>
    <x v="0"/>
    <x v="3"/>
    <x v="45"/>
    <n v="50"/>
    <x v="0"/>
    <n v="1"/>
    <n v="0"/>
    <n v="0"/>
    <n v="1"/>
    <n v="1"/>
    <x v="0"/>
    <x v="10"/>
    <x v="0"/>
    <n v="1"/>
    <x v="3"/>
  </r>
  <r>
    <n v="625"/>
    <x v="5"/>
    <x v="2"/>
    <x v="0"/>
    <x v="11"/>
    <x v="18"/>
    <x v="23"/>
    <n v="73"/>
    <x v="1"/>
    <n v="0"/>
    <n v="1"/>
    <n v="0"/>
    <n v="13"/>
    <n v="0.19999999999999996"/>
    <x v="1"/>
    <x v="13"/>
    <x v="1"/>
    <n v="0"/>
    <x v="5"/>
  </r>
  <r>
    <n v="625"/>
    <x v="5"/>
    <x v="2"/>
    <x v="0"/>
    <x v="18"/>
    <x v="10"/>
    <x v="66"/>
    <n v="60"/>
    <x v="0"/>
    <n v="1"/>
    <n v="0"/>
    <n v="0"/>
    <n v="10"/>
    <n v="0.4"/>
    <x v="1"/>
    <x v="1"/>
    <x v="0"/>
    <n v="1"/>
    <x v="1"/>
  </r>
  <r>
    <n v="626"/>
    <x v="5"/>
    <x v="2"/>
    <x v="0"/>
    <x v="8"/>
    <x v="21"/>
    <x v="34"/>
    <n v="67"/>
    <x v="0"/>
    <n v="1"/>
    <n v="0"/>
    <n v="0"/>
    <n v="6"/>
    <n v="0.66666666666666674"/>
    <x v="1"/>
    <x v="5"/>
    <x v="1"/>
    <n v="1"/>
    <x v="4"/>
  </r>
  <r>
    <n v="626"/>
    <x v="5"/>
    <x v="2"/>
    <x v="0"/>
    <x v="21"/>
    <x v="9"/>
    <x v="11"/>
    <n v="88"/>
    <x v="1"/>
    <n v="0"/>
    <n v="1"/>
    <n v="0"/>
    <n v="11"/>
    <n v="0.33333333333333337"/>
    <x v="1"/>
    <x v="14"/>
    <x v="1"/>
    <n v="0"/>
    <x v="5"/>
  </r>
  <r>
    <n v="627"/>
    <x v="5"/>
    <x v="2"/>
    <x v="0"/>
    <x v="4"/>
    <x v="2"/>
    <x v="39"/>
    <n v="74"/>
    <x v="0"/>
    <n v="1"/>
    <n v="0"/>
    <n v="0"/>
    <n v="7"/>
    <n v="0.6"/>
    <x v="1"/>
    <x v="12"/>
    <x v="1"/>
    <n v="1"/>
    <x v="4"/>
  </r>
  <r>
    <n v="627"/>
    <x v="5"/>
    <x v="2"/>
    <x v="0"/>
    <x v="3"/>
    <x v="5"/>
    <x v="17"/>
    <n v="87"/>
    <x v="1"/>
    <n v="0"/>
    <n v="1"/>
    <n v="0"/>
    <n v="8"/>
    <n v="0.53333333333333333"/>
    <x v="1"/>
    <x v="3"/>
    <x v="1"/>
    <n v="0"/>
    <x v="1"/>
  </r>
  <r>
    <n v="628"/>
    <x v="5"/>
    <x v="2"/>
    <x v="0"/>
    <x v="13"/>
    <x v="23"/>
    <x v="46"/>
    <n v="63"/>
    <x v="1"/>
    <n v="0"/>
    <n v="1"/>
    <n v="0"/>
    <n v="14"/>
    <n v="0.1333333333333333"/>
    <x v="1"/>
    <x v="0"/>
    <x v="0"/>
    <n v="0"/>
    <x v="6"/>
  </r>
  <r>
    <n v="628"/>
    <x v="5"/>
    <x v="2"/>
    <x v="0"/>
    <x v="23"/>
    <x v="13"/>
    <x v="53"/>
    <n v="57"/>
    <x v="0"/>
    <n v="1"/>
    <n v="0"/>
    <n v="0"/>
    <n v="12"/>
    <n v="0.26666666666666672"/>
    <x v="1"/>
    <x v="4"/>
    <x v="0"/>
    <n v="1"/>
    <x v="5"/>
  </r>
  <r>
    <n v="629"/>
    <x v="5"/>
    <x v="2"/>
    <x v="0"/>
    <x v="22"/>
    <x v="19"/>
    <x v="103"/>
    <n v="98"/>
    <x v="1"/>
    <n v="0"/>
    <n v="1"/>
    <n v="0"/>
    <n v="15"/>
    <n v="6.6666666666666652E-2"/>
    <x v="1"/>
    <x v="9"/>
    <x v="1"/>
    <n v="0"/>
    <x v="6"/>
  </r>
  <r>
    <n v="629"/>
    <x v="5"/>
    <x v="2"/>
    <x v="0"/>
    <x v="19"/>
    <x v="22"/>
    <x v="48"/>
    <n v="51"/>
    <x v="0"/>
    <n v="1"/>
    <n v="0"/>
    <n v="0"/>
    <n v="4"/>
    <n v="0.8"/>
    <x v="1"/>
    <x v="15"/>
    <x v="1"/>
    <n v="1"/>
    <x v="2"/>
  </r>
  <r>
    <n v="630"/>
    <x v="5"/>
    <x v="2"/>
    <x v="0"/>
    <x v="17"/>
    <x v="12"/>
    <x v="7"/>
    <n v="110"/>
    <x v="1"/>
    <n v="0"/>
    <n v="1"/>
    <n v="0"/>
    <n v="3"/>
    <n v="0.8666666666666667"/>
    <x v="0"/>
    <x v="8"/>
    <x v="0"/>
    <n v="0"/>
    <x v="0"/>
  </r>
  <r>
    <n v="630"/>
    <x v="5"/>
    <x v="2"/>
    <x v="0"/>
    <x v="12"/>
    <x v="16"/>
    <x v="14"/>
    <n v="104"/>
    <x v="0"/>
    <n v="1"/>
    <n v="0"/>
    <n v="0"/>
    <n v="2"/>
    <n v="0.93333333333333335"/>
    <x v="0"/>
    <x v="7"/>
    <x v="0"/>
    <n v="1"/>
    <x v="3"/>
  </r>
  <r>
    <n v="631"/>
    <x v="5"/>
    <x v="2"/>
    <x v="0"/>
    <x v="20"/>
    <x v="14"/>
    <x v="48"/>
    <n v="74"/>
    <x v="0"/>
    <n v="1"/>
    <n v="0"/>
    <n v="0"/>
    <n v="4"/>
    <n v="0.8"/>
    <x v="1"/>
    <x v="6"/>
    <x v="1"/>
    <n v="1"/>
    <x v="2"/>
  </r>
  <r>
    <n v="631"/>
    <x v="5"/>
    <x v="2"/>
    <x v="0"/>
    <x v="15"/>
    <x v="20"/>
    <x v="17"/>
    <n v="98"/>
    <x v="1"/>
    <n v="0"/>
    <n v="1"/>
    <n v="0"/>
    <n v="8"/>
    <n v="0.53333333333333333"/>
    <x v="1"/>
    <x v="11"/>
    <x v="0"/>
    <n v="0"/>
    <x v="1"/>
  </r>
  <r>
    <n v="632"/>
    <x v="5"/>
    <x v="3"/>
    <x v="0"/>
    <x v="21"/>
    <x v="1"/>
    <x v="86"/>
    <n v="93"/>
    <x v="1"/>
    <n v="0"/>
    <n v="1"/>
    <n v="0"/>
    <n v="12"/>
    <n v="0.26666666666666672"/>
    <x v="1"/>
    <x v="14"/>
    <x v="1"/>
    <n v="0"/>
    <x v="5"/>
  </r>
  <r>
    <n v="632"/>
    <x v="5"/>
    <x v="3"/>
    <x v="0"/>
    <x v="0"/>
    <x v="21"/>
    <x v="30"/>
    <n v="64"/>
    <x v="0"/>
    <n v="1"/>
    <n v="0"/>
    <n v="0"/>
    <n v="5"/>
    <n v="0.73333333333333339"/>
    <x v="1"/>
    <x v="10"/>
    <x v="0"/>
    <n v="1"/>
    <x v="2"/>
  </r>
  <r>
    <n v="633"/>
    <x v="5"/>
    <x v="3"/>
    <x v="0"/>
    <x v="11"/>
    <x v="16"/>
    <x v="95"/>
    <n v="101"/>
    <x v="1"/>
    <n v="0"/>
    <n v="1"/>
    <n v="0"/>
    <n v="16"/>
    <n v="0"/>
    <x v="1"/>
    <x v="13"/>
    <x v="1"/>
    <n v="0"/>
    <x v="8"/>
  </r>
  <r>
    <n v="633"/>
    <x v="5"/>
    <x v="3"/>
    <x v="0"/>
    <x v="17"/>
    <x v="10"/>
    <x v="52"/>
    <n v="47"/>
    <x v="0"/>
    <n v="1"/>
    <n v="0"/>
    <n v="0"/>
    <n v="2"/>
    <n v="0.93333333333333335"/>
    <x v="0"/>
    <x v="8"/>
    <x v="0"/>
    <n v="1"/>
    <x v="0"/>
  </r>
  <r>
    <n v="634"/>
    <x v="5"/>
    <x v="3"/>
    <x v="0"/>
    <x v="8"/>
    <x v="3"/>
    <x v="9"/>
    <n v="87"/>
    <x v="1"/>
    <n v="0"/>
    <n v="1"/>
    <n v="0"/>
    <n v="10"/>
    <n v="0.4"/>
    <x v="1"/>
    <x v="5"/>
    <x v="1"/>
    <n v="0"/>
    <x v="1"/>
  </r>
  <r>
    <n v="634"/>
    <x v="5"/>
    <x v="3"/>
    <x v="0"/>
    <x v="2"/>
    <x v="9"/>
    <x v="39"/>
    <n v="76"/>
    <x v="0"/>
    <n v="1"/>
    <n v="0"/>
    <n v="0"/>
    <n v="6"/>
    <n v="0.66666666666666674"/>
    <x v="1"/>
    <x v="2"/>
    <x v="0"/>
    <n v="1"/>
    <x v="4"/>
  </r>
  <r>
    <n v="635"/>
    <x v="5"/>
    <x v="3"/>
    <x v="0"/>
    <x v="4"/>
    <x v="20"/>
    <x v="26"/>
    <n v="79"/>
    <x v="1"/>
    <n v="0"/>
    <n v="1"/>
    <n v="0"/>
    <n v="11"/>
    <n v="0.33333333333333337"/>
    <x v="1"/>
    <x v="12"/>
    <x v="1"/>
    <n v="0"/>
    <x v="1"/>
  </r>
  <r>
    <n v="635"/>
    <x v="5"/>
    <x v="3"/>
    <x v="0"/>
    <x v="20"/>
    <x v="5"/>
    <x v="32"/>
    <n v="75"/>
    <x v="0"/>
    <n v="1"/>
    <n v="0"/>
    <n v="0"/>
    <n v="7"/>
    <n v="0.6"/>
    <x v="1"/>
    <x v="6"/>
    <x v="1"/>
    <n v="1"/>
    <x v="1"/>
  </r>
  <r>
    <n v="636"/>
    <x v="5"/>
    <x v="3"/>
    <x v="0"/>
    <x v="13"/>
    <x v="22"/>
    <x v="77"/>
    <n v="78"/>
    <x v="0"/>
    <n v="1"/>
    <n v="0"/>
    <n v="0"/>
    <n v="1"/>
    <n v="1"/>
    <x v="0"/>
    <x v="0"/>
    <x v="0"/>
    <n v="1"/>
    <x v="3"/>
  </r>
  <r>
    <n v="636"/>
    <x v="5"/>
    <x v="3"/>
    <x v="0"/>
    <x v="22"/>
    <x v="13"/>
    <x v="74"/>
    <n v="113"/>
    <x v="1"/>
    <n v="0"/>
    <n v="1"/>
    <n v="0"/>
    <n v="8"/>
    <n v="0.53333333333333333"/>
    <x v="1"/>
    <x v="9"/>
    <x v="1"/>
    <n v="0"/>
    <x v="1"/>
  </r>
  <r>
    <n v="637"/>
    <x v="5"/>
    <x v="3"/>
    <x v="0"/>
    <x v="23"/>
    <x v="19"/>
    <x v="29"/>
    <n v="95"/>
    <x v="0"/>
    <n v="1"/>
    <n v="0"/>
    <n v="0"/>
    <n v="3"/>
    <n v="0.8666666666666667"/>
    <x v="1"/>
    <x v="4"/>
    <x v="0"/>
    <n v="1"/>
    <x v="2"/>
  </r>
  <r>
    <n v="637"/>
    <x v="5"/>
    <x v="3"/>
    <x v="0"/>
    <x v="19"/>
    <x v="23"/>
    <x v="55"/>
    <n v="96"/>
    <x v="1"/>
    <n v="0"/>
    <n v="1"/>
    <n v="0"/>
    <n v="4"/>
    <n v="0.8"/>
    <x v="1"/>
    <x v="15"/>
    <x v="1"/>
    <n v="0"/>
    <x v="2"/>
  </r>
  <r>
    <n v="638"/>
    <x v="5"/>
    <x v="3"/>
    <x v="0"/>
    <x v="15"/>
    <x v="2"/>
    <x v="12"/>
    <n v="50"/>
    <x v="0"/>
    <n v="1"/>
    <n v="0"/>
    <n v="0"/>
    <n v="9"/>
    <n v="0.46666666666666667"/>
    <x v="1"/>
    <x v="11"/>
    <x v="0"/>
    <n v="1"/>
    <x v="1"/>
  </r>
  <r>
    <n v="638"/>
    <x v="5"/>
    <x v="3"/>
    <x v="0"/>
    <x v="3"/>
    <x v="14"/>
    <x v="73"/>
    <n v="77"/>
    <x v="1"/>
    <n v="0"/>
    <n v="1"/>
    <n v="0"/>
    <n v="15"/>
    <n v="6.6666666666666652E-2"/>
    <x v="1"/>
    <x v="3"/>
    <x v="1"/>
    <n v="0"/>
    <x v="6"/>
  </r>
  <r>
    <n v="639"/>
    <x v="5"/>
    <x v="3"/>
    <x v="0"/>
    <x v="18"/>
    <x v="12"/>
    <x v="86"/>
    <n v="63"/>
    <x v="0"/>
    <n v="1"/>
    <n v="0"/>
    <n v="0"/>
    <n v="12"/>
    <n v="0.26666666666666672"/>
    <x v="1"/>
    <x v="1"/>
    <x v="0"/>
    <n v="1"/>
    <x v="5"/>
  </r>
  <r>
    <n v="639"/>
    <x v="5"/>
    <x v="3"/>
    <x v="0"/>
    <x v="12"/>
    <x v="18"/>
    <x v="53"/>
    <n v="64"/>
    <x v="1"/>
    <n v="0"/>
    <n v="1"/>
    <n v="0"/>
    <n v="14"/>
    <n v="0.1333333333333333"/>
    <x v="1"/>
    <x v="7"/>
    <x v="0"/>
    <n v="0"/>
    <x v="5"/>
  </r>
  <r>
    <n v="640"/>
    <x v="5"/>
    <x v="4"/>
    <x v="0"/>
    <x v="0"/>
    <x v="19"/>
    <x v="29"/>
    <n v="67"/>
    <x v="0"/>
    <n v="1"/>
    <n v="0"/>
    <n v="0"/>
    <n v="2"/>
    <n v="0.93333333333333335"/>
    <x v="1"/>
    <x v="10"/>
    <x v="0"/>
    <n v="1"/>
    <x v="2"/>
  </r>
  <r>
    <n v="640"/>
    <x v="5"/>
    <x v="4"/>
    <x v="0"/>
    <x v="19"/>
    <x v="1"/>
    <x v="11"/>
    <n v="96"/>
    <x v="1"/>
    <n v="0"/>
    <n v="1"/>
    <n v="0"/>
    <n v="10"/>
    <n v="0.4"/>
    <x v="1"/>
    <x v="15"/>
    <x v="1"/>
    <n v="0"/>
    <x v="5"/>
  </r>
  <r>
    <n v="641"/>
    <x v="5"/>
    <x v="4"/>
    <x v="0"/>
    <x v="4"/>
    <x v="10"/>
    <x v="90"/>
    <n v="105"/>
    <x v="1"/>
    <n v="0"/>
    <n v="1"/>
    <n v="0"/>
    <n v="12"/>
    <n v="0.26666666666666672"/>
    <x v="1"/>
    <x v="12"/>
    <x v="1"/>
    <n v="0"/>
    <x v="5"/>
  </r>
  <r>
    <n v="641"/>
    <x v="5"/>
    <x v="4"/>
    <x v="0"/>
    <x v="11"/>
    <x v="5"/>
    <x v="38"/>
    <n v="62"/>
    <x v="0"/>
    <n v="1"/>
    <n v="0"/>
    <n v="0"/>
    <n v="1"/>
    <n v="1"/>
    <x v="0"/>
    <x v="13"/>
    <x v="1"/>
    <n v="1"/>
    <x v="0"/>
  </r>
  <r>
    <n v="642"/>
    <x v="5"/>
    <x v="4"/>
    <x v="0"/>
    <x v="8"/>
    <x v="13"/>
    <x v="69"/>
    <n v="96"/>
    <x v="1"/>
    <n v="0"/>
    <n v="1"/>
    <n v="0"/>
    <n v="15"/>
    <n v="6.6666666666666652E-2"/>
    <x v="1"/>
    <x v="5"/>
    <x v="1"/>
    <n v="0"/>
    <x v="6"/>
  </r>
  <r>
    <n v="642"/>
    <x v="5"/>
    <x v="4"/>
    <x v="0"/>
    <x v="13"/>
    <x v="9"/>
    <x v="29"/>
    <n v="59"/>
    <x v="0"/>
    <n v="1"/>
    <n v="0"/>
    <n v="0"/>
    <n v="2"/>
    <n v="0.93333333333333335"/>
    <x v="1"/>
    <x v="0"/>
    <x v="0"/>
    <n v="1"/>
    <x v="2"/>
  </r>
  <r>
    <n v="643"/>
    <x v="5"/>
    <x v="4"/>
    <x v="0"/>
    <x v="12"/>
    <x v="14"/>
    <x v="51"/>
    <n v="81"/>
    <x v="0"/>
    <n v="1"/>
    <n v="0"/>
    <n v="0"/>
    <n v="8"/>
    <n v="0.53333333333333333"/>
    <x v="1"/>
    <x v="7"/>
    <x v="0"/>
    <n v="1"/>
    <x v="4"/>
  </r>
  <r>
    <n v="643"/>
    <x v="5"/>
    <x v="4"/>
    <x v="0"/>
    <x v="15"/>
    <x v="12"/>
    <x v="42"/>
    <n v="84"/>
    <x v="1"/>
    <n v="0"/>
    <n v="1"/>
    <n v="0"/>
    <n v="9"/>
    <n v="0.46666666666666667"/>
    <x v="1"/>
    <x v="11"/>
    <x v="0"/>
    <n v="0"/>
    <x v="4"/>
  </r>
  <r>
    <n v="644"/>
    <x v="5"/>
    <x v="4"/>
    <x v="0"/>
    <x v="22"/>
    <x v="3"/>
    <x v="24"/>
    <n v="85"/>
    <x v="1"/>
    <n v="0"/>
    <n v="1"/>
    <n v="0"/>
    <n v="16"/>
    <n v="0"/>
    <x v="1"/>
    <x v="9"/>
    <x v="1"/>
    <n v="0"/>
    <x v="8"/>
  </r>
  <r>
    <n v="644"/>
    <x v="5"/>
    <x v="4"/>
    <x v="0"/>
    <x v="2"/>
    <x v="22"/>
    <x v="8"/>
    <n v="48"/>
    <x v="0"/>
    <n v="1"/>
    <n v="0"/>
    <n v="0"/>
    <n v="7"/>
    <n v="0.6"/>
    <x v="1"/>
    <x v="2"/>
    <x v="0"/>
    <n v="1"/>
    <x v="4"/>
  </r>
  <r>
    <n v="645"/>
    <x v="5"/>
    <x v="4"/>
    <x v="0"/>
    <x v="3"/>
    <x v="18"/>
    <x v="86"/>
    <n v="61"/>
    <x v="0"/>
    <n v="1"/>
    <n v="0"/>
    <n v="0"/>
    <n v="11"/>
    <n v="0.33333333333333337"/>
    <x v="1"/>
    <x v="3"/>
    <x v="1"/>
    <n v="1"/>
    <x v="5"/>
  </r>
  <r>
    <n v="645"/>
    <x v="5"/>
    <x v="4"/>
    <x v="0"/>
    <x v="18"/>
    <x v="2"/>
    <x v="15"/>
    <n v="64"/>
    <x v="1"/>
    <n v="0"/>
    <n v="1"/>
    <n v="0"/>
    <n v="14"/>
    <n v="0.1333333333333333"/>
    <x v="1"/>
    <x v="1"/>
    <x v="0"/>
    <n v="0"/>
    <x v="5"/>
  </r>
  <r>
    <n v="646"/>
    <x v="5"/>
    <x v="4"/>
    <x v="0"/>
    <x v="20"/>
    <x v="16"/>
    <x v="13"/>
    <n v="90"/>
    <x v="1"/>
    <n v="0"/>
    <n v="1"/>
    <n v="0"/>
    <n v="6"/>
    <n v="0.66666666666666674"/>
    <x v="1"/>
    <x v="6"/>
    <x v="1"/>
    <n v="0"/>
    <x v="4"/>
  </r>
  <r>
    <n v="646"/>
    <x v="5"/>
    <x v="4"/>
    <x v="0"/>
    <x v="17"/>
    <x v="20"/>
    <x v="18"/>
    <n v="89"/>
    <x v="0"/>
    <n v="1"/>
    <n v="0"/>
    <n v="0"/>
    <n v="5"/>
    <n v="0.73333333333333339"/>
    <x v="1"/>
    <x v="8"/>
    <x v="0"/>
    <n v="1"/>
    <x v="2"/>
  </r>
  <r>
    <n v="647"/>
    <x v="5"/>
    <x v="4"/>
    <x v="0"/>
    <x v="21"/>
    <x v="23"/>
    <x v="90"/>
    <n v="95"/>
    <x v="1"/>
    <n v="0"/>
    <n v="1"/>
    <n v="0"/>
    <n v="12"/>
    <n v="0.26666666666666672"/>
    <x v="1"/>
    <x v="14"/>
    <x v="1"/>
    <n v="0"/>
    <x v="5"/>
  </r>
  <r>
    <n v="647"/>
    <x v="5"/>
    <x v="4"/>
    <x v="0"/>
    <x v="23"/>
    <x v="21"/>
    <x v="55"/>
    <n v="62"/>
    <x v="0"/>
    <n v="1"/>
    <n v="0"/>
    <n v="0"/>
    <n v="4"/>
    <n v="0.8"/>
    <x v="1"/>
    <x v="4"/>
    <x v="0"/>
    <n v="1"/>
    <x v="2"/>
  </r>
  <r>
    <n v="648"/>
    <x v="5"/>
    <x v="5"/>
    <x v="0"/>
    <x v="4"/>
    <x v="1"/>
    <x v="2"/>
    <n v="110"/>
    <x v="1"/>
    <n v="0"/>
    <n v="1"/>
    <n v="0"/>
    <n v="9"/>
    <n v="0.46666666666666667"/>
    <x v="1"/>
    <x v="12"/>
    <x v="1"/>
    <n v="0"/>
    <x v="1"/>
  </r>
  <r>
    <n v="648"/>
    <x v="5"/>
    <x v="5"/>
    <x v="0"/>
    <x v="0"/>
    <x v="5"/>
    <x v="14"/>
    <n v="70"/>
    <x v="0"/>
    <n v="1"/>
    <n v="0"/>
    <n v="0"/>
    <n v="2"/>
    <n v="0.93333333333333335"/>
    <x v="0"/>
    <x v="10"/>
    <x v="0"/>
    <n v="1"/>
    <x v="3"/>
  </r>
  <r>
    <n v="649"/>
    <x v="5"/>
    <x v="5"/>
    <x v="0"/>
    <x v="22"/>
    <x v="18"/>
    <x v="69"/>
    <n v="102"/>
    <x v="1"/>
    <n v="0"/>
    <n v="1"/>
    <n v="0"/>
    <n v="14"/>
    <n v="0.1333333333333333"/>
    <x v="1"/>
    <x v="9"/>
    <x v="1"/>
    <n v="0"/>
    <x v="6"/>
  </r>
  <r>
    <n v="649"/>
    <x v="5"/>
    <x v="5"/>
    <x v="0"/>
    <x v="18"/>
    <x v="22"/>
    <x v="3"/>
    <n v="59"/>
    <x v="0"/>
    <n v="1"/>
    <n v="0"/>
    <n v="0"/>
    <n v="5"/>
    <n v="0.73333333333333339"/>
    <x v="0"/>
    <x v="1"/>
    <x v="0"/>
    <n v="1"/>
    <x v="0"/>
  </r>
  <r>
    <n v="650"/>
    <x v="5"/>
    <x v="5"/>
    <x v="0"/>
    <x v="12"/>
    <x v="9"/>
    <x v="20"/>
    <n v="51"/>
    <x v="0"/>
    <n v="1"/>
    <n v="0"/>
    <n v="0"/>
    <n v="6"/>
    <n v="0.66666666666666674"/>
    <x v="1"/>
    <x v="7"/>
    <x v="0"/>
    <n v="1"/>
    <x v="2"/>
  </r>
  <r>
    <n v="650"/>
    <x v="5"/>
    <x v="5"/>
    <x v="0"/>
    <x v="8"/>
    <x v="12"/>
    <x v="103"/>
    <n v="99"/>
    <x v="1"/>
    <n v="0"/>
    <n v="1"/>
    <n v="0"/>
    <n v="16"/>
    <n v="0"/>
    <x v="1"/>
    <x v="5"/>
    <x v="1"/>
    <n v="0"/>
    <x v="6"/>
  </r>
  <r>
    <n v="651"/>
    <x v="5"/>
    <x v="5"/>
    <x v="0"/>
    <x v="19"/>
    <x v="10"/>
    <x v="76"/>
    <n v="110"/>
    <x v="1"/>
    <n v="0"/>
    <n v="1"/>
    <n v="0"/>
    <n v="4"/>
    <n v="0.8"/>
    <x v="0"/>
    <x v="15"/>
    <x v="1"/>
    <n v="0"/>
    <x v="0"/>
  </r>
  <r>
    <n v="651"/>
    <x v="5"/>
    <x v="5"/>
    <x v="0"/>
    <x v="11"/>
    <x v="19"/>
    <x v="14"/>
    <n v="109"/>
    <x v="0"/>
    <n v="1"/>
    <n v="0"/>
    <n v="0"/>
    <n v="2"/>
    <n v="0.93333333333333335"/>
    <x v="0"/>
    <x v="13"/>
    <x v="1"/>
    <n v="1"/>
    <x v="3"/>
  </r>
  <r>
    <n v="652"/>
    <x v="5"/>
    <x v="5"/>
    <x v="0"/>
    <x v="2"/>
    <x v="2"/>
    <x v="28"/>
    <n v="66"/>
    <x v="0"/>
    <n v="1"/>
    <n v="0"/>
    <n v="0"/>
    <n v="7"/>
    <n v="0.6"/>
    <x v="1"/>
    <x v="2"/>
    <x v="0"/>
    <n v="1"/>
    <x v="2"/>
  </r>
  <r>
    <n v="652"/>
    <x v="5"/>
    <x v="5"/>
    <x v="0"/>
    <x v="3"/>
    <x v="3"/>
    <x v="27"/>
    <n v="92"/>
    <x v="1"/>
    <n v="0"/>
    <n v="1"/>
    <n v="0"/>
    <n v="10"/>
    <n v="0.4"/>
    <x v="1"/>
    <x v="3"/>
    <x v="1"/>
    <n v="0"/>
    <x v="5"/>
  </r>
  <r>
    <n v="653"/>
    <x v="5"/>
    <x v="5"/>
    <x v="0"/>
    <x v="15"/>
    <x v="13"/>
    <x v="86"/>
    <n v="75"/>
    <x v="1"/>
    <n v="0"/>
    <n v="1"/>
    <n v="0"/>
    <n v="12"/>
    <n v="0.26666666666666672"/>
    <x v="1"/>
    <x v="11"/>
    <x v="0"/>
    <n v="0"/>
    <x v="5"/>
  </r>
  <r>
    <n v="653"/>
    <x v="5"/>
    <x v="5"/>
    <x v="0"/>
    <x v="13"/>
    <x v="14"/>
    <x v="26"/>
    <n v="64"/>
    <x v="0"/>
    <n v="1"/>
    <n v="0"/>
    <n v="0"/>
    <n v="8"/>
    <n v="0.53333333333333333"/>
    <x v="1"/>
    <x v="0"/>
    <x v="0"/>
    <n v="1"/>
    <x v="1"/>
  </r>
  <r>
    <n v="654"/>
    <x v="5"/>
    <x v="5"/>
    <x v="0"/>
    <x v="20"/>
    <x v="23"/>
    <x v="37"/>
    <n v="111"/>
    <x v="1"/>
    <n v="0"/>
    <n v="1"/>
    <n v="0"/>
    <n v="15"/>
    <n v="6.6666666666666652E-2"/>
    <x v="1"/>
    <x v="6"/>
    <x v="1"/>
    <n v="0"/>
    <x v="6"/>
  </r>
  <r>
    <n v="654"/>
    <x v="5"/>
    <x v="5"/>
    <x v="0"/>
    <x v="23"/>
    <x v="20"/>
    <x v="81"/>
    <n v="55"/>
    <x v="0"/>
    <n v="1"/>
    <n v="0"/>
    <n v="0"/>
    <n v="1"/>
    <n v="1"/>
    <x v="0"/>
    <x v="4"/>
    <x v="0"/>
    <n v="1"/>
    <x v="3"/>
  </r>
  <r>
    <n v="655"/>
    <x v="5"/>
    <x v="5"/>
    <x v="0"/>
    <x v="17"/>
    <x v="21"/>
    <x v="44"/>
    <n v="62"/>
    <x v="0"/>
    <n v="1"/>
    <n v="0"/>
    <n v="0"/>
    <n v="11"/>
    <n v="0.33333333333333337"/>
    <x v="1"/>
    <x v="8"/>
    <x v="0"/>
    <n v="1"/>
    <x v="5"/>
  </r>
  <r>
    <n v="655"/>
    <x v="5"/>
    <x v="5"/>
    <x v="0"/>
    <x v="21"/>
    <x v="16"/>
    <x v="90"/>
    <n v="65"/>
    <x v="1"/>
    <n v="0"/>
    <n v="1"/>
    <n v="0"/>
    <n v="13"/>
    <n v="0.19999999999999996"/>
    <x v="1"/>
    <x v="14"/>
    <x v="1"/>
    <n v="0"/>
    <x v="5"/>
  </r>
  <r>
    <n v="656"/>
    <x v="5"/>
    <x v="6"/>
    <x v="0"/>
    <x v="0"/>
    <x v="18"/>
    <x v="0"/>
    <n v="99"/>
    <x v="0"/>
    <n v="1"/>
    <n v="0"/>
    <n v="0"/>
    <n v="1"/>
    <n v="1"/>
    <x v="0"/>
    <x v="10"/>
    <x v="0"/>
    <n v="1"/>
    <x v="0"/>
  </r>
  <r>
    <n v="656"/>
    <x v="5"/>
    <x v="6"/>
    <x v="0"/>
    <x v="18"/>
    <x v="1"/>
    <x v="20"/>
    <n v="106"/>
    <x v="1"/>
    <n v="0"/>
    <n v="1"/>
    <n v="0"/>
    <n v="3"/>
    <n v="0.8666666666666667"/>
    <x v="1"/>
    <x v="1"/>
    <x v="0"/>
    <n v="0"/>
    <x v="2"/>
  </r>
  <r>
    <n v="657"/>
    <x v="5"/>
    <x v="6"/>
    <x v="0"/>
    <x v="13"/>
    <x v="16"/>
    <x v="32"/>
    <n v="86"/>
    <x v="1"/>
    <n v="0"/>
    <n v="1"/>
    <n v="0"/>
    <n v="10"/>
    <n v="0.4"/>
    <x v="1"/>
    <x v="0"/>
    <x v="0"/>
    <n v="0"/>
    <x v="1"/>
  </r>
  <r>
    <n v="657"/>
    <x v="5"/>
    <x v="6"/>
    <x v="0"/>
    <x v="17"/>
    <x v="13"/>
    <x v="50"/>
    <n v="79"/>
    <x v="0"/>
    <n v="1"/>
    <n v="0"/>
    <n v="0"/>
    <n v="7"/>
    <n v="0.6"/>
    <x v="1"/>
    <x v="8"/>
    <x v="0"/>
    <n v="1"/>
    <x v="4"/>
  </r>
  <r>
    <n v="658"/>
    <x v="5"/>
    <x v="6"/>
    <x v="0"/>
    <x v="11"/>
    <x v="3"/>
    <x v="73"/>
    <n v="93"/>
    <x v="1"/>
    <n v="0"/>
    <n v="1"/>
    <n v="0"/>
    <n v="16"/>
    <n v="0"/>
    <x v="1"/>
    <x v="13"/>
    <x v="1"/>
    <n v="0"/>
    <x v="6"/>
  </r>
  <r>
    <n v="658"/>
    <x v="5"/>
    <x v="6"/>
    <x v="0"/>
    <x v="2"/>
    <x v="10"/>
    <x v="30"/>
    <n v="50"/>
    <x v="0"/>
    <n v="1"/>
    <n v="0"/>
    <n v="0"/>
    <n v="5"/>
    <n v="0.73333333333333339"/>
    <x v="1"/>
    <x v="2"/>
    <x v="0"/>
    <n v="1"/>
    <x v="2"/>
  </r>
  <r>
    <n v="659"/>
    <x v="5"/>
    <x v="6"/>
    <x v="0"/>
    <x v="19"/>
    <x v="2"/>
    <x v="8"/>
    <n v="99"/>
    <x v="1"/>
    <n v="0"/>
    <n v="1"/>
    <n v="0"/>
    <n v="8"/>
    <n v="0.53333333333333333"/>
    <x v="1"/>
    <x v="15"/>
    <x v="1"/>
    <n v="0"/>
    <x v="4"/>
  </r>
  <r>
    <n v="659"/>
    <x v="5"/>
    <x v="6"/>
    <x v="0"/>
    <x v="3"/>
    <x v="19"/>
    <x v="20"/>
    <n v="85"/>
    <x v="0"/>
    <n v="1"/>
    <n v="0"/>
    <n v="0"/>
    <n v="3"/>
    <n v="0.8666666666666667"/>
    <x v="1"/>
    <x v="3"/>
    <x v="1"/>
    <n v="1"/>
    <x v="2"/>
  </r>
  <r>
    <n v="660"/>
    <x v="5"/>
    <x v="6"/>
    <x v="0"/>
    <x v="4"/>
    <x v="22"/>
    <x v="34"/>
    <n v="53"/>
    <x v="0"/>
    <n v="1"/>
    <n v="0"/>
    <n v="0"/>
    <n v="6"/>
    <n v="0.66666666666666674"/>
    <x v="1"/>
    <x v="12"/>
    <x v="1"/>
    <n v="1"/>
    <x v="4"/>
  </r>
  <r>
    <n v="660"/>
    <x v="5"/>
    <x v="6"/>
    <x v="0"/>
    <x v="22"/>
    <x v="5"/>
    <x v="67"/>
    <n v="88"/>
    <x v="1"/>
    <n v="0"/>
    <n v="1"/>
    <n v="0"/>
    <n v="15"/>
    <n v="6.6666666666666652E-2"/>
    <x v="1"/>
    <x v="9"/>
    <x v="1"/>
    <n v="0"/>
    <x v="6"/>
  </r>
  <r>
    <n v="661"/>
    <x v="5"/>
    <x v="6"/>
    <x v="0"/>
    <x v="15"/>
    <x v="21"/>
    <x v="35"/>
    <n v="56"/>
    <x v="0"/>
    <n v="1"/>
    <n v="0"/>
    <n v="0"/>
    <n v="9"/>
    <n v="0.46666666666666667"/>
    <x v="1"/>
    <x v="11"/>
    <x v="0"/>
    <n v="1"/>
    <x v="4"/>
  </r>
  <r>
    <n v="661"/>
    <x v="5"/>
    <x v="6"/>
    <x v="0"/>
    <x v="21"/>
    <x v="14"/>
    <x v="40"/>
    <n v="80"/>
    <x v="1"/>
    <n v="0"/>
    <n v="1"/>
    <n v="0"/>
    <n v="14"/>
    <n v="0.1333333333333333"/>
    <x v="1"/>
    <x v="14"/>
    <x v="1"/>
    <n v="0"/>
    <x v="6"/>
  </r>
  <r>
    <n v="662"/>
    <x v="5"/>
    <x v="6"/>
    <x v="0"/>
    <x v="8"/>
    <x v="20"/>
    <x v="27"/>
    <n v="58"/>
    <x v="0"/>
    <n v="1"/>
    <n v="0"/>
    <n v="0"/>
    <n v="11"/>
    <n v="0.33333333333333337"/>
    <x v="1"/>
    <x v="5"/>
    <x v="1"/>
    <n v="1"/>
    <x v="5"/>
  </r>
  <r>
    <n v="662"/>
    <x v="5"/>
    <x v="6"/>
    <x v="0"/>
    <x v="20"/>
    <x v="9"/>
    <x v="57"/>
    <n v="66"/>
    <x v="1"/>
    <n v="0"/>
    <n v="1"/>
    <n v="0"/>
    <n v="13"/>
    <n v="0.19999999999999996"/>
    <x v="1"/>
    <x v="6"/>
    <x v="1"/>
    <n v="0"/>
    <x v="6"/>
  </r>
  <r>
    <n v="663"/>
    <x v="5"/>
    <x v="6"/>
    <x v="0"/>
    <x v="23"/>
    <x v="12"/>
    <x v="44"/>
    <n v="101"/>
    <x v="1"/>
    <n v="0"/>
    <n v="1"/>
    <n v="0"/>
    <n v="12"/>
    <n v="0.26666666666666672"/>
    <x v="1"/>
    <x v="4"/>
    <x v="0"/>
    <n v="0"/>
    <x v="5"/>
  </r>
  <r>
    <n v="663"/>
    <x v="5"/>
    <x v="6"/>
    <x v="0"/>
    <x v="12"/>
    <x v="23"/>
    <x v="52"/>
    <n v="65"/>
    <x v="0"/>
    <n v="1"/>
    <n v="0"/>
    <n v="0"/>
    <n v="2"/>
    <n v="0.93333333333333335"/>
    <x v="0"/>
    <x v="7"/>
    <x v="0"/>
    <n v="1"/>
    <x v="0"/>
  </r>
  <r>
    <n v="664"/>
    <x v="5"/>
    <x v="7"/>
    <x v="0"/>
    <x v="12"/>
    <x v="1"/>
    <x v="0"/>
    <n v="49"/>
    <x v="0"/>
    <n v="1"/>
    <n v="0"/>
    <n v="0"/>
    <n v="1"/>
    <n v="1"/>
    <x v="0"/>
    <x v="7"/>
    <x v="0"/>
    <n v="1"/>
    <x v="0"/>
  </r>
  <r>
    <n v="664"/>
    <x v="5"/>
    <x v="7"/>
    <x v="0"/>
    <x v="0"/>
    <x v="12"/>
    <x v="64"/>
    <n v="106"/>
    <x v="1"/>
    <n v="0"/>
    <n v="1"/>
    <n v="0"/>
    <n v="15"/>
    <n v="6.6666666666666652E-2"/>
    <x v="1"/>
    <x v="10"/>
    <x v="0"/>
    <n v="0"/>
    <x v="8"/>
  </r>
  <r>
    <n v="665"/>
    <x v="5"/>
    <x v="7"/>
    <x v="0"/>
    <x v="8"/>
    <x v="5"/>
    <x v="38"/>
    <n v="96"/>
    <x v="0"/>
    <n v="1"/>
    <n v="0"/>
    <n v="0"/>
    <n v="2"/>
    <n v="0.93333333333333335"/>
    <x v="0"/>
    <x v="5"/>
    <x v="1"/>
    <n v="1"/>
    <x v="0"/>
  </r>
  <r>
    <n v="665"/>
    <x v="5"/>
    <x v="7"/>
    <x v="0"/>
    <x v="4"/>
    <x v="9"/>
    <x v="29"/>
    <n v="105"/>
    <x v="1"/>
    <n v="0"/>
    <n v="1"/>
    <n v="0"/>
    <n v="3"/>
    <n v="0.8666666666666667"/>
    <x v="1"/>
    <x v="12"/>
    <x v="1"/>
    <n v="0"/>
    <x v="2"/>
  </r>
  <r>
    <n v="666"/>
    <x v="5"/>
    <x v="7"/>
    <x v="0"/>
    <x v="18"/>
    <x v="23"/>
    <x v="12"/>
    <n v="89"/>
    <x v="1"/>
    <n v="0"/>
    <n v="1"/>
    <n v="0"/>
    <n v="11"/>
    <n v="0.33333333333333337"/>
    <x v="1"/>
    <x v="1"/>
    <x v="0"/>
    <n v="0"/>
    <x v="1"/>
  </r>
  <r>
    <n v="666"/>
    <x v="5"/>
    <x v="7"/>
    <x v="0"/>
    <x v="23"/>
    <x v="18"/>
    <x v="13"/>
    <n v="77"/>
    <x v="0"/>
    <n v="1"/>
    <n v="0"/>
    <n v="0"/>
    <n v="7"/>
    <n v="0.6"/>
    <x v="1"/>
    <x v="4"/>
    <x v="0"/>
    <n v="1"/>
    <x v="4"/>
  </r>
  <r>
    <n v="667"/>
    <x v="5"/>
    <x v="7"/>
    <x v="0"/>
    <x v="19"/>
    <x v="14"/>
    <x v="59"/>
    <n v="85"/>
    <x v="1"/>
    <n v="0"/>
    <n v="1"/>
    <n v="0"/>
    <n v="16"/>
    <n v="0"/>
    <x v="1"/>
    <x v="15"/>
    <x v="1"/>
    <n v="0"/>
    <x v="11"/>
  </r>
  <r>
    <n v="667"/>
    <x v="5"/>
    <x v="7"/>
    <x v="0"/>
    <x v="15"/>
    <x v="19"/>
    <x v="8"/>
    <n v="34"/>
    <x v="0"/>
    <n v="1"/>
    <n v="0"/>
    <n v="0"/>
    <n v="8"/>
    <n v="0.53333333333333333"/>
    <x v="1"/>
    <x v="11"/>
    <x v="0"/>
    <n v="1"/>
    <x v="4"/>
  </r>
  <r>
    <n v="668"/>
    <x v="5"/>
    <x v="7"/>
    <x v="0"/>
    <x v="22"/>
    <x v="20"/>
    <x v="25"/>
    <n v="83"/>
    <x v="2"/>
    <n v="0"/>
    <n v="0"/>
    <n v="1"/>
    <n v="9"/>
    <n v="0.46666666666666667"/>
    <x v="1"/>
    <x v="9"/>
    <x v="1"/>
    <n v="0.5"/>
    <x v="4"/>
  </r>
  <r>
    <n v="668"/>
    <x v="5"/>
    <x v="7"/>
    <x v="0"/>
    <x v="20"/>
    <x v="22"/>
    <x v="25"/>
    <n v="83"/>
    <x v="2"/>
    <n v="0"/>
    <n v="0"/>
    <n v="1"/>
    <n v="9"/>
    <n v="0.46666666666666667"/>
    <x v="1"/>
    <x v="6"/>
    <x v="1"/>
    <n v="0.5"/>
    <x v="4"/>
  </r>
  <r>
    <n v="669"/>
    <x v="5"/>
    <x v="7"/>
    <x v="0"/>
    <x v="2"/>
    <x v="16"/>
    <x v="4"/>
    <n v="62"/>
    <x v="0"/>
    <n v="1"/>
    <n v="0"/>
    <n v="0"/>
    <n v="5"/>
    <n v="0.73333333333333339"/>
    <x v="1"/>
    <x v="2"/>
    <x v="0"/>
    <n v="1"/>
    <x v="2"/>
  </r>
  <r>
    <n v="669"/>
    <x v="5"/>
    <x v="7"/>
    <x v="0"/>
    <x v="17"/>
    <x v="3"/>
    <x v="90"/>
    <n v="94"/>
    <x v="1"/>
    <n v="0"/>
    <n v="1"/>
    <n v="0"/>
    <n v="13"/>
    <n v="0.19999999999999996"/>
    <x v="1"/>
    <x v="8"/>
    <x v="0"/>
    <n v="0"/>
    <x v="5"/>
  </r>
  <r>
    <n v="670"/>
    <x v="5"/>
    <x v="7"/>
    <x v="0"/>
    <x v="21"/>
    <x v="2"/>
    <x v="23"/>
    <n v="64"/>
    <x v="1"/>
    <n v="0"/>
    <n v="1"/>
    <n v="0"/>
    <n v="14"/>
    <n v="0.1333333333333333"/>
    <x v="1"/>
    <x v="14"/>
    <x v="1"/>
    <n v="0"/>
    <x v="5"/>
  </r>
  <r>
    <n v="670"/>
    <x v="5"/>
    <x v="7"/>
    <x v="0"/>
    <x v="3"/>
    <x v="21"/>
    <x v="86"/>
    <n v="60"/>
    <x v="0"/>
    <n v="1"/>
    <n v="0"/>
    <n v="0"/>
    <n v="12"/>
    <n v="0.26666666666666672"/>
    <x v="1"/>
    <x v="3"/>
    <x v="1"/>
    <n v="1"/>
    <x v="5"/>
  </r>
  <r>
    <n v="671"/>
    <x v="5"/>
    <x v="7"/>
    <x v="0"/>
    <x v="13"/>
    <x v="10"/>
    <x v="30"/>
    <n v="96"/>
    <x v="1"/>
    <n v="0"/>
    <n v="1"/>
    <n v="0"/>
    <n v="6"/>
    <n v="0.66666666666666674"/>
    <x v="1"/>
    <x v="0"/>
    <x v="0"/>
    <n v="0"/>
    <x v="2"/>
  </r>
  <r>
    <n v="671"/>
    <x v="5"/>
    <x v="7"/>
    <x v="0"/>
    <x v="11"/>
    <x v="13"/>
    <x v="29"/>
    <n v="93"/>
    <x v="0"/>
    <n v="1"/>
    <n v="0"/>
    <n v="0"/>
    <n v="3"/>
    <n v="0.8666666666666667"/>
    <x v="1"/>
    <x v="13"/>
    <x v="1"/>
    <n v="1"/>
    <x v="2"/>
  </r>
  <r>
    <n v="672"/>
    <x v="5"/>
    <x v="8"/>
    <x v="0"/>
    <x v="20"/>
    <x v="1"/>
    <x v="86"/>
    <n v="92"/>
    <x v="1"/>
    <n v="0"/>
    <n v="1"/>
    <n v="0"/>
    <n v="12"/>
    <n v="0.26666666666666672"/>
    <x v="1"/>
    <x v="6"/>
    <x v="1"/>
    <n v="0"/>
    <x v="5"/>
  </r>
  <r>
    <n v="672"/>
    <x v="5"/>
    <x v="8"/>
    <x v="0"/>
    <x v="0"/>
    <x v="20"/>
    <x v="28"/>
    <n v="64"/>
    <x v="0"/>
    <n v="1"/>
    <n v="0"/>
    <n v="0"/>
    <n v="3"/>
    <n v="0.8666666666666667"/>
    <x v="1"/>
    <x v="10"/>
    <x v="0"/>
    <n v="1"/>
    <x v="2"/>
  </r>
  <r>
    <n v="673"/>
    <x v="5"/>
    <x v="8"/>
    <x v="0"/>
    <x v="4"/>
    <x v="23"/>
    <x v="66"/>
    <n v="61"/>
    <x v="0"/>
    <n v="1"/>
    <n v="0"/>
    <n v="0"/>
    <n v="7"/>
    <n v="0.6"/>
    <x v="1"/>
    <x v="12"/>
    <x v="1"/>
    <n v="1"/>
    <x v="1"/>
  </r>
  <r>
    <n v="673"/>
    <x v="5"/>
    <x v="8"/>
    <x v="0"/>
    <x v="23"/>
    <x v="5"/>
    <x v="15"/>
    <n v="73"/>
    <x v="1"/>
    <n v="0"/>
    <n v="1"/>
    <n v="0"/>
    <n v="14"/>
    <n v="0.1333333333333333"/>
    <x v="1"/>
    <x v="4"/>
    <x v="0"/>
    <n v="0"/>
    <x v="5"/>
  </r>
  <r>
    <n v="674"/>
    <x v="5"/>
    <x v="8"/>
    <x v="0"/>
    <x v="19"/>
    <x v="16"/>
    <x v="60"/>
    <n v="64"/>
    <x v="0"/>
    <n v="1"/>
    <n v="0"/>
    <n v="0"/>
    <n v="9"/>
    <n v="0.46666666666666667"/>
    <x v="1"/>
    <x v="15"/>
    <x v="1"/>
    <n v="1"/>
    <x v="1"/>
  </r>
  <r>
    <n v="674"/>
    <x v="5"/>
    <x v="8"/>
    <x v="0"/>
    <x v="17"/>
    <x v="19"/>
    <x v="86"/>
    <n v="71"/>
    <x v="1"/>
    <n v="0"/>
    <n v="1"/>
    <n v="0"/>
    <n v="12"/>
    <n v="0.26666666666666672"/>
    <x v="1"/>
    <x v="8"/>
    <x v="0"/>
    <n v="0"/>
    <x v="5"/>
  </r>
  <r>
    <n v="675"/>
    <x v="5"/>
    <x v="8"/>
    <x v="0"/>
    <x v="8"/>
    <x v="18"/>
    <x v="66"/>
    <n v="90"/>
    <x v="1"/>
    <n v="0"/>
    <n v="1"/>
    <n v="0"/>
    <n v="7"/>
    <n v="0.6"/>
    <x v="1"/>
    <x v="5"/>
    <x v="1"/>
    <n v="0"/>
    <x v="1"/>
  </r>
  <r>
    <n v="675"/>
    <x v="5"/>
    <x v="8"/>
    <x v="0"/>
    <x v="18"/>
    <x v="9"/>
    <x v="18"/>
    <n v="73"/>
    <x v="0"/>
    <n v="1"/>
    <n v="0"/>
    <n v="0"/>
    <n v="4"/>
    <n v="0.8"/>
    <x v="1"/>
    <x v="1"/>
    <x v="0"/>
    <n v="1"/>
    <x v="2"/>
  </r>
  <r>
    <n v="676"/>
    <x v="5"/>
    <x v="8"/>
    <x v="0"/>
    <x v="3"/>
    <x v="13"/>
    <x v="18"/>
    <n v="94"/>
    <x v="1"/>
    <n v="0"/>
    <n v="1"/>
    <n v="0"/>
    <n v="4"/>
    <n v="0.8"/>
    <x v="1"/>
    <x v="3"/>
    <x v="1"/>
    <n v="0"/>
    <x v="2"/>
  </r>
  <r>
    <n v="676"/>
    <x v="5"/>
    <x v="8"/>
    <x v="0"/>
    <x v="13"/>
    <x v="2"/>
    <x v="4"/>
    <n v="90"/>
    <x v="0"/>
    <n v="1"/>
    <n v="0"/>
    <n v="0"/>
    <n v="2"/>
    <n v="0.93333333333333335"/>
    <x v="1"/>
    <x v="0"/>
    <x v="0"/>
    <n v="1"/>
    <x v="2"/>
  </r>
  <r>
    <n v="677"/>
    <x v="5"/>
    <x v="8"/>
    <x v="0"/>
    <x v="11"/>
    <x v="21"/>
    <x v="8"/>
    <n v="56"/>
    <x v="0"/>
    <n v="1"/>
    <n v="0"/>
    <n v="0"/>
    <n v="6"/>
    <n v="0.66666666666666674"/>
    <x v="1"/>
    <x v="13"/>
    <x v="1"/>
    <n v="1"/>
    <x v="4"/>
  </r>
  <r>
    <n v="677"/>
    <x v="5"/>
    <x v="8"/>
    <x v="0"/>
    <x v="21"/>
    <x v="10"/>
    <x v="40"/>
    <n v="85"/>
    <x v="1"/>
    <n v="0"/>
    <n v="1"/>
    <n v="0"/>
    <n v="16"/>
    <n v="0"/>
    <x v="1"/>
    <x v="14"/>
    <x v="1"/>
    <n v="0"/>
    <x v="6"/>
  </r>
  <r>
    <n v="678"/>
    <x v="5"/>
    <x v="8"/>
    <x v="0"/>
    <x v="22"/>
    <x v="12"/>
    <x v="62"/>
    <n v="97"/>
    <x v="1"/>
    <n v="0"/>
    <n v="1"/>
    <n v="0"/>
    <n v="10"/>
    <n v="0.4"/>
    <x v="1"/>
    <x v="9"/>
    <x v="1"/>
    <n v="0"/>
    <x v="5"/>
  </r>
  <r>
    <n v="678"/>
    <x v="5"/>
    <x v="8"/>
    <x v="0"/>
    <x v="12"/>
    <x v="22"/>
    <x v="47"/>
    <n v="68"/>
    <x v="0"/>
    <n v="1"/>
    <n v="0"/>
    <n v="0"/>
    <n v="1"/>
    <n v="1"/>
    <x v="1"/>
    <x v="7"/>
    <x v="0"/>
    <n v="1"/>
    <x v="2"/>
  </r>
  <r>
    <n v="679"/>
    <x v="5"/>
    <x v="8"/>
    <x v="0"/>
    <x v="15"/>
    <x v="3"/>
    <x v="11"/>
    <n v="61"/>
    <x v="0"/>
    <n v="1"/>
    <n v="0"/>
    <n v="0"/>
    <n v="11"/>
    <n v="0.33333333333333337"/>
    <x v="1"/>
    <x v="11"/>
    <x v="0"/>
    <n v="1"/>
    <x v="5"/>
  </r>
  <r>
    <n v="679"/>
    <x v="5"/>
    <x v="8"/>
    <x v="0"/>
    <x v="2"/>
    <x v="14"/>
    <x v="15"/>
    <n v="67"/>
    <x v="1"/>
    <n v="0"/>
    <n v="1"/>
    <n v="0"/>
    <n v="14"/>
    <n v="0.1333333333333333"/>
    <x v="1"/>
    <x v="2"/>
    <x v="0"/>
    <n v="0"/>
    <x v="5"/>
  </r>
  <r>
    <n v="680"/>
    <x v="5"/>
    <x v="9"/>
    <x v="0"/>
    <x v="23"/>
    <x v="1"/>
    <x v="48"/>
    <n v="84"/>
    <x v="0"/>
    <n v="1"/>
    <n v="0"/>
    <n v="0"/>
    <n v="2"/>
    <n v="0.93333333333333335"/>
    <x v="1"/>
    <x v="4"/>
    <x v="0"/>
    <n v="1"/>
    <x v="2"/>
  </r>
  <r>
    <n v="680"/>
    <x v="5"/>
    <x v="9"/>
    <x v="0"/>
    <x v="0"/>
    <x v="23"/>
    <x v="51"/>
    <n v="98"/>
    <x v="1"/>
    <n v="0"/>
    <n v="1"/>
    <n v="0"/>
    <n v="5"/>
    <n v="0.73333333333333339"/>
    <x v="1"/>
    <x v="10"/>
    <x v="0"/>
    <n v="0"/>
    <x v="4"/>
  </r>
  <r>
    <n v="681"/>
    <x v="5"/>
    <x v="9"/>
    <x v="0"/>
    <x v="4"/>
    <x v="16"/>
    <x v="15"/>
    <n v="72"/>
    <x v="1"/>
    <n v="0"/>
    <n v="1"/>
    <n v="0"/>
    <n v="16"/>
    <n v="0"/>
    <x v="1"/>
    <x v="12"/>
    <x v="1"/>
    <n v="0"/>
    <x v="5"/>
  </r>
  <r>
    <n v="681"/>
    <x v="5"/>
    <x v="9"/>
    <x v="0"/>
    <x v="17"/>
    <x v="5"/>
    <x v="1"/>
    <n v="61"/>
    <x v="0"/>
    <n v="1"/>
    <n v="0"/>
    <n v="0"/>
    <n v="11"/>
    <n v="0.33333333333333337"/>
    <x v="1"/>
    <x v="8"/>
    <x v="0"/>
    <n v="1"/>
    <x v="1"/>
  </r>
  <r>
    <n v="682"/>
    <x v="5"/>
    <x v="9"/>
    <x v="0"/>
    <x v="2"/>
    <x v="13"/>
    <x v="1"/>
    <n v="96"/>
    <x v="1"/>
    <n v="0"/>
    <n v="1"/>
    <n v="0"/>
    <n v="11"/>
    <n v="0.33333333333333337"/>
    <x v="1"/>
    <x v="2"/>
    <x v="0"/>
    <n v="0"/>
    <x v="1"/>
  </r>
  <r>
    <n v="682"/>
    <x v="5"/>
    <x v="9"/>
    <x v="0"/>
    <x v="13"/>
    <x v="3"/>
    <x v="29"/>
    <n v="72"/>
    <x v="0"/>
    <n v="1"/>
    <n v="0"/>
    <n v="0"/>
    <n v="3"/>
    <n v="0.8666666666666667"/>
    <x v="1"/>
    <x v="0"/>
    <x v="0"/>
    <n v="1"/>
    <x v="2"/>
  </r>
  <r>
    <n v="683"/>
    <x v="5"/>
    <x v="9"/>
    <x v="0"/>
    <x v="18"/>
    <x v="14"/>
    <x v="21"/>
    <n v="84"/>
    <x v="1"/>
    <n v="0"/>
    <n v="1"/>
    <n v="0"/>
    <n v="13"/>
    <n v="0.19999999999999996"/>
    <x v="1"/>
    <x v="1"/>
    <x v="0"/>
    <n v="0"/>
    <x v="5"/>
  </r>
  <r>
    <n v="683"/>
    <x v="5"/>
    <x v="9"/>
    <x v="0"/>
    <x v="15"/>
    <x v="18"/>
    <x v="51"/>
    <n v="69"/>
    <x v="0"/>
    <n v="1"/>
    <n v="0"/>
    <n v="0"/>
    <n v="5"/>
    <n v="0.73333333333333339"/>
    <x v="1"/>
    <x v="11"/>
    <x v="0"/>
    <n v="1"/>
    <x v="4"/>
  </r>
  <r>
    <n v="684"/>
    <x v="5"/>
    <x v="9"/>
    <x v="0"/>
    <x v="11"/>
    <x v="20"/>
    <x v="4"/>
    <n v="68"/>
    <x v="0"/>
    <n v="1"/>
    <n v="0"/>
    <n v="0"/>
    <n v="4"/>
    <n v="0.8"/>
    <x v="1"/>
    <x v="13"/>
    <x v="1"/>
    <n v="1"/>
    <x v="2"/>
  </r>
  <r>
    <n v="684"/>
    <x v="5"/>
    <x v="9"/>
    <x v="0"/>
    <x v="20"/>
    <x v="10"/>
    <x v="62"/>
    <n v="94"/>
    <x v="1"/>
    <n v="0"/>
    <n v="1"/>
    <n v="0"/>
    <n v="14"/>
    <n v="0.1333333333333333"/>
    <x v="1"/>
    <x v="6"/>
    <x v="1"/>
    <n v="0"/>
    <x v="5"/>
  </r>
  <r>
    <n v="685"/>
    <x v="5"/>
    <x v="9"/>
    <x v="0"/>
    <x v="8"/>
    <x v="22"/>
    <x v="27"/>
    <n v="78"/>
    <x v="1"/>
    <n v="0"/>
    <n v="1"/>
    <n v="0"/>
    <n v="15"/>
    <n v="6.6666666666666652E-2"/>
    <x v="1"/>
    <x v="5"/>
    <x v="1"/>
    <n v="0"/>
    <x v="5"/>
  </r>
  <r>
    <n v="685"/>
    <x v="5"/>
    <x v="9"/>
    <x v="0"/>
    <x v="22"/>
    <x v="9"/>
    <x v="74"/>
    <n v="66"/>
    <x v="0"/>
    <n v="1"/>
    <n v="0"/>
    <n v="0"/>
    <n v="7"/>
    <n v="0.6"/>
    <x v="1"/>
    <x v="9"/>
    <x v="1"/>
    <n v="1"/>
    <x v="1"/>
  </r>
  <r>
    <n v="686"/>
    <x v="5"/>
    <x v="9"/>
    <x v="0"/>
    <x v="19"/>
    <x v="21"/>
    <x v="12"/>
    <n v="76"/>
    <x v="0"/>
    <n v="1"/>
    <n v="0"/>
    <n v="0"/>
    <n v="8"/>
    <n v="0.53333333333333333"/>
    <x v="1"/>
    <x v="15"/>
    <x v="1"/>
    <n v="1"/>
    <x v="1"/>
  </r>
  <r>
    <n v="686"/>
    <x v="5"/>
    <x v="9"/>
    <x v="0"/>
    <x v="21"/>
    <x v="19"/>
    <x v="9"/>
    <n v="77"/>
    <x v="1"/>
    <n v="0"/>
    <n v="1"/>
    <n v="0"/>
    <n v="9"/>
    <n v="0.46666666666666667"/>
    <x v="1"/>
    <x v="14"/>
    <x v="1"/>
    <n v="0"/>
    <x v="1"/>
  </r>
  <r>
    <n v="687"/>
    <x v="5"/>
    <x v="9"/>
    <x v="0"/>
    <x v="3"/>
    <x v="12"/>
    <x v="66"/>
    <n v="101"/>
    <x v="1"/>
    <n v="0"/>
    <n v="1"/>
    <n v="0"/>
    <n v="10"/>
    <n v="0.4"/>
    <x v="1"/>
    <x v="3"/>
    <x v="1"/>
    <n v="0"/>
    <x v="1"/>
  </r>
  <r>
    <n v="687"/>
    <x v="5"/>
    <x v="9"/>
    <x v="0"/>
    <x v="12"/>
    <x v="2"/>
    <x v="52"/>
    <n v="73"/>
    <x v="0"/>
    <n v="1"/>
    <n v="0"/>
    <n v="0"/>
    <n v="1"/>
    <n v="1"/>
    <x v="0"/>
    <x v="7"/>
    <x v="0"/>
    <n v="1"/>
    <x v="0"/>
  </r>
  <r>
    <n v="688"/>
    <x v="5"/>
    <x v="10"/>
    <x v="0"/>
    <x v="15"/>
    <x v="1"/>
    <x v="52"/>
    <n v="45"/>
    <x v="0"/>
    <n v="1"/>
    <n v="0"/>
    <n v="0"/>
    <n v="3"/>
    <n v="0.8666666666666667"/>
    <x v="0"/>
    <x v="11"/>
    <x v="0"/>
    <n v="1"/>
    <x v="0"/>
  </r>
  <r>
    <n v="688"/>
    <x v="5"/>
    <x v="10"/>
    <x v="0"/>
    <x v="0"/>
    <x v="14"/>
    <x v="79"/>
    <n v="101"/>
    <x v="1"/>
    <n v="0"/>
    <n v="1"/>
    <n v="0"/>
    <n v="16"/>
    <n v="0"/>
    <x v="1"/>
    <x v="10"/>
    <x v="0"/>
    <n v="0"/>
    <x v="8"/>
  </r>
  <r>
    <n v="689"/>
    <x v="5"/>
    <x v="10"/>
    <x v="0"/>
    <x v="4"/>
    <x v="13"/>
    <x v="2"/>
    <n v="126"/>
    <x v="1"/>
    <n v="0"/>
    <n v="1"/>
    <n v="0"/>
    <n v="9"/>
    <n v="0.46666666666666667"/>
    <x v="1"/>
    <x v="12"/>
    <x v="1"/>
    <n v="0"/>
    <x v="1"/>
  </r>
  <r>
    <n v="689"/>
    <x v="5"/>
    <x v="10"/>
    <x v="0"/>
    <x v="13"/>
    <x v="5"/>
    <x v="31"/>
    <n v="70"/>
    <x v="0"/>
    <n v="1"/>
    <n v="0"/>
    <n v="0"/>
    <n v="1"/>
    <n v="1"/>
    <x v="0"/>
    <x v="0"/>
    <x v="0"/>
    <n v="1"/>
    <x v="7"/>
  </r>
  <r>
    <n v="690"/>
    <x v="5"/>
    <x v="10"/>
    <x v="0"/>
    <x v="22"/>
    <x v="16"/>
    <x v="11"/>
    <n v="91"/>
    <x v="1"/>
    <n v="0"/>
    <n v="1"/>
    <n v="0"/>
    <n v="11"/>
    <n v="0.33333333333333337"/>
    <x v="1"/>
    <x v="9"/>
    <x v="1"/>
    <n v="0"/>
    <x v="5"/>
  </r>
  <r>
    <n v="690"/>
    <x v="5"/>
    <x v="10"/>
    <x v="0"/>
    <x v="17"/>
    <x v="22"/>
    <x v="92"/>
    <n v="67"/>
    <x v="0"/>
    <n v="1"/>
    <n v="0"/>
    <n v="0"/>
    <n v="6"/>
    <n v="0.66666666666666674"/>
    <x v="1"/>
    <x v="8"/>
    <x v="0"/>
    <n v="1"/>
    <x v="2"/>
  </r>
  <r>
    <n v="691"/>
    <x v="5"/>
    <x v="10"/>
    <x v="0"/>
    <x v="3"/>
    <x v="23"/>
    <x v="46"/>
    <n v="73"/>
    <x v="1"/>
    <n v="0"/>
    <n v="1"/>
    <n v="0"/>
    <n v="13"/>
    <n v="0.19999999999999996"/>
    <x v="1"/>
    <x v="3"/>
    <x v="1"/>
    <n v="0"/>
    <x v="6"/>
  </r>
  <r>
    <n v="691"/>
    <x v="5"/>
    <x v="10"/>
    <x v="0"/>
    <x v="23"/>
    <x v="2"/>
    <x v="66"/>
    <n v="57"/>
    <x v="0"/>
    <n v="1"/>
    <n v="0"/>
    <n v="0"/>
    <n v="7"/>
    <n v="0.6"/>
    <x v="1"/>
    <x v="4"/>
    <x v="0"/>
    <n v="1"/>
    <x v="1"/>
  </r>
  <r>
    <n v="692"/>
    <x v="5"/>
    <x v="10"/>
    <x v="0"/>
    <x v="11"/>
    <x v="9"/>
    <x v="60"/>
    <n v="95"/>
    <x v="1"/>
    <n v="0"/>
    <n v="1"/>
    <n v="0"/>
    <n v="8"/>
    <n v="0.53333333333333333"/>
    <x v="1"/>
    <x v="13"/>
    <x v="1"/>
    <n v="0"/>
    <x v="1"/>
  </r>
  <r>
    <n v="692"/>
    <x v="5"/>
    <x v="10"/>
    <x v="0"/>
    <x v="8"/>
    <x v="10"/>
    <x v="55"/>
    <n v="71"/>
    <x v="0"/>
    <n v="1"/>
    <n v="0"/>
    <n v="0"/>
    <n v="4"/>
    <n v="0.8"/>
    <x v="1"/>
    <x v="5"/>
    <x v="1"/>
    <n v="1"/>
    <x v="2"/>
  </r>
  <r>
    <n v="693"/>
    <x v="5"/>
    <x v="10"/>
    <x v="0"/>
    <x v="19"/>
    <x v="12"/>
    <x v="21"/>
    <n v="67"/>
    <x v="0"/>
    <n v="1"/>
    <n v="0"/>
    <n v="0"/>
    <n v="10"/>
    <n v="0.4"/>
    <x v="1"/>
    <x v="15"/>
    <x v="1"/>
    <n v="1"/>
    <x v="5"/>
  </r>
  <r>
    <n v="693"/>
    <x v="5"/>
    <x v="10"/>
    <x v="0"/>
    <x v="12"/>
    <x v="19"/>
    <x v="11"/>
    <n v="69"/>
    <x v="1"/>
    <n v="0"/>
    <n v="1"/>
    <n v="0"/>
    <n v="11"/>
    <n v="0.33333333333333337"/>
    <x v="1"/>
    <x v="7"/>
    <x v="0"/>
    <n v="0"/>
    <x v="5"/>
  </r>
  <r>
    <n v="694"/>
    <x v="5"/>
    <x v="10"/>
    <x v="0"/>
    <x v="18"/>
    <x v="21"/>
    <x v="46"/>
    <n v="56"/>
    <x v="0"/>
    <n v="1"/>
    <n v="0"/>
    <n v="0"/>
    <n v="13"/>
    <n v="0.19999999999999996"/>
    <x v="1"/>
    <x v="1"/>
    <x v="0"/>
    <n v="1"/>
    <x v="6"/>
  </r>
  <r>
    <n v="694"/>
    <x v="5"/>
    <x v="10"/>
    <x v="0"/>
    <x v="21"/>
    <x v="18"/>
    <x v="40"/>
    <n v="57"/>
    <x v="1"/>
    <n v="0"/>
    <n v="1"/>
    <n v="0"/>
    <n v="15"/>
    <n v="6.6666666666666652E-2"/>
    <x v="1"/>
    <x v="14"/>
    <x v="1"/>
    <n v="0"/>
    <x v="6"/>
  </r>
  <r>
    <n v="695"/>
    <x v="5"/>
    <x v="10"/>
    <x v="0"/>
    <x v="2"/>
    <x v="20"/>
    <x v="7"/>
    <n v="94"/>
    <x v="0"/>
    <n v="1"/>
    <n v="0"/>
    <n v="0"/>
    <n v="2"/>
    <n v="0.93333333333333335"/>
    <x v="0"/>
    <x v="2"/>
    <x v="0"/>
    <n v="1"/>
    <x v="0"/>
  </r>
  <r>
    <n v="695"/>
    <x v="5"/>
    <x v="10"/>
    <x v="0"/>
    <x v="20"/>
    <x v="3"/>
    <x v="4"/>
    <n v="104"/>
    <x v="1"/>
    <n v="0"/>
    <n v="1"/>
    <n v="0"/>
    <n v="5"/>
    <n v="0.73333333333333339"/>
    <x v="1"/>
    <x v="6"/>
    <x v="1"/>
    <n v="0"/>
    <x v="2"/>
  </r>
  <r>
    <n v="696"/>
    <x v="5"/>
    <x v="11"/>
    <x v="0"/>
    <x v="19"/>
    <x v="1"/>
    <x v="2"/>
    <n v="94"/>
    <x v="1"/>
    <n v="0"/>
    <n v="1"/>
    <n v="0"/>
    <n v="11"/>
    <n v="0.33333333333333337"/>
    <x v="1"/>
    <x v="15"/>
    <x v="1"/>
    <n v="0"/>
    <x v="1"/>
  </r>
  <r>
    <n v="696"/>
    <x v="5"/>
    <x v="11"/>
    <x v="0"/>
    <x v="0"/>
    <x v="19"/>
    <x v="4"/>
    <n v="70"/>
    <x v="0"/>
    <n v="1"/>
    <n v="0"/>
    <n v="0"/>
    <n v="6"/>
    <n v="0.66666666666666674"/>
    <x v="1"/>
    <x v="10"/>
    <x v="0"/>
    <n v="1"/>
    <x v="2"/>
  </r>
  <r>
    <n v="697"/>
    <x v="5"/>
    <x v="11"/>
    <x v="0"/>
    <x v="8"/>
    <x v="13"/>
    <x v="18"/>
    <n v="118"/>
    <x v="1"/>
    <n v="0"/>
    <n v="1"/>
    <n v="0"/>
    <n v="7"/>
    <n v="0.6"/>
    <x v="1"/>
    <x v="5"/>
    <x v="1"/>
    <n v="0"/>
    <x v="2"/>
  </r>
  <r>
    <n v="697"/>
    <x v="5"/>
    <x v="11"/>
    <x v="0"/>
    <x v="13"/>
    <x v="9"/>
    <x v="45"/>
    <n v="90"/>
    <x v="0"/>
    <n v="1"/>
    <n v="0"/>
    <n v="0"/>
    <n v="2"/>
    <n v="0.93333333333333335"/>
    <x v="0"/>
    <x v="0"/>
    <x v="0"/>
    <n v="1"/>
    <x v="3"/>
  </r>
  <r>
    <n v="698"/>
    <x v="5"/>
    <x v="11"/>
    <x v="0"/>
    <x v="3"/>
    <x v="18"/>
    <x v="25"/>
    <n v="66"/>
    <x v="0"/>
    <n v="1"/>
    <n v="0"/>
    <n v="0"/>
    <n v="10"/>
    <n v="0.4"/>
    <x v="1"/>
    <x v="3"/>
    <x v="1"/>
    <n v="1"/>
    <x v="4"/>
  </r>
  <r>
    <n v="698"/>
    <x v="5"/>
    <x v="11"/>
    <x v="0"/>
    <x v="18"/>
    <x v="2"/>
    <x v="27"/>
    <n v="83"/>
    <x v="1"/>
    <n v="0"/>
    <n v="1"/>
    <n v="0"/>
    <n v="12"/>
    <n v="0.26666666666666672"/>
    <x v="1"/>
    <x v="1"/>
    <x v="0"/>
    <n v="0"/>
    <x v="5"/>
  </r>
  <r>
    <n v="699"/>
    <x v="5"/>
    <x v="11"/>
    <x v="0"/>
    <x v="4"/>
    <x v="10"/>
    <x v="20"/>
    <n v="127"/>
    <x v="1"/>
    <n v="0"/>
    <n v="1"/>
    <n v="0"/>
    <n v="5"/>
    <n v="0.73333333333333339"/>
    <x v="1"/>
    <x v="12"/>
    <x v="1"/>
    <n v="0"/>
    <x v="2"/>
  </r>
  <r>
    <n v="699"/>
    <x v="5"/>
    <x v="11"/>
    <x v="0"/>
    <x v="11"/>
    <x v="5"/>
    <x v="63"/>
    <n v="99"/>
    <x v="0"/>
    <n v="1"/>
    <n v="0"/>
    <n v="0"/>
    <n v="1"/>
    <n v="1"/>
    <x v="0"/>
    <x v="13"/>
    <x v="1"/>
    <n v="1"/>
    <x v="7"/>
  </r>
  <r>
    <n v="700"/>
    <x v="5"/>
    <x v="11"/>
    <x v="0"/>
    <x v="23"/>
    <x v="21"/>
    <x v="46"/>
    <n v="49"/>
    <x v="0"/>
    <n v="1"/>
    <n v="0"/>
    <n v="0"/>
    <n v="14"/>
    <n v="0.1333333333333333"/>
    <x v="1"/>
    <x v="4"/>
    <x v="0"/>
    <n v="1"/>
    <x v="6"/>
  </r>
  <r>
    <n v="700"/>
    <x v="5"/>
    <x v="11"/>
    <x v="0"/>
    <x v="21"/>
    <x v="23"/>
    <x v="64"/>
    <n v="57"/>
    <x v="1"/>
    <n v="0"/>
    <n v="1"/>
    <n v="0"/>
    <n v="16"/>
    <n v="0"/>
    <x v="1"/>
    <x v="14"/>
    <x v="1"/>
    <n v="0"/>
    <x v="8"/>
  </r>
  <r>
    <n v="701"/>
    <x v="5"/>
    <x v="11"/>
    <x v="0"/>
    <x v="12"/>
    <x v="14"/>
    <x v="8"/>
    <n v="109"/>
    <x v="1"/>
    <n v="0"/>
    <n v="1"/>
    <n v="0"/>
    <n v="8"/>
    <n v="0.53333333333333333"/>
    <x v="1"/>
    <x v="7"/>
    <x v="0"/>
    <n v="0"/>
    <x v="4"/>
  </r>
  <r>
    <n v="701"/>
    <x v="5"/>
    <x v="11"/>
    <x v="0"/>
    <x v="15"/>
    <x v="12"/>
    <x v="76"/>
    <n v="85"/>
    <x v="0"/>
    <n v="1"/>
    <n v="0"/>
    <n v="0"/>
    <n v="3"/>
    <n v="0.8666666666666667"/>
    <x v="0"/>
    <x v="11"/>
    <x v="0"/>
    <n v="1"/>
    <x v="0"/>
  </r>
  <r>
    <n v="702"/>
    <x v="5"/>
    <x v="11"/>
    <x v="0"/>
    <x v="2"/>
    <x v="22"/>
    <x v="51"/>
    <n v="106"/>
    <x v="1"/>
    <n v="0"/>
    <n v="1"/>
    <n v="0"/>
    <n v="9"/>
    <n v="0.46666666666666667"/>
    <x v="1"/>
    <x v="2"/>
    <x v="0"/>
    <n v="0"/>
    <x v="4"/>
  </r>
  <r>
    <n v="702"/>
    <x v="5"/>
    <x v="11"/>
    <x v="0"/>
    <x v="22"/>
    <x v="3"/>
    <x v="0"/>
    <n v="84"/>
    <x v="0"/>
    <n v="1"/>
    <n v="0"/>
    <n v="0"/>
    <n v="4"/>
    <n v="0.8"/>
    <x v="0"/>
    <x v="9"/>
    <x v="1"/>
    <n v="1"/>
    <x v="0"/>
  </r>
  <r>
    <n v="703"/>
    <x v="5"/>
    <x v="11"/>
    <x v="0"/>
    <x v="20"/>
    <x v="16"/>
    <x v="44"/>
    <n v="54"/>
    <x v="0"/>
    <n v="1"/>
    <n v="0"/>
    <n v="0"/>
    <n v="13"/>
    <n v="0.19999999999999996"/>
    <x v="1"/>
    <x v="6"/>
    <x v="1"/>
    <n v="1"/>
    <x v="5"/>
  </r>
  <r>
    <n v="703"/>
    <x v="5"/>
    <x v="11"/>
    <x v="0"/>
    <x v="17"/>
    <x v="20"/>
    <x v="16"/>
    <n v="65"/>
    <x v="1"/>
    <n v="0"/>
    <n v="1"/>
    <n v="0"/>
    <n v="15"/>
    <n v="6.6666666666666652E-2"/>
    <x v="1"/>
    <x v="8"/>
    <x v="0"/>
    <n v="0"/>
    <x v="6"/>
  </r>
  <r>
    <n v="704"/>
    <x v="5"/>
    <x v="12"/>
    <x v="0"/>
    <x v="0"/>
    <x v="12"/>
    <x v="70"/>
    <n v="105"/>
    <x v="0"/>
    <n v="1"/>
    <n v="0"/>
    <n v="0"/>
    <n v="1"/>
    <n v="1"/>
    <x v="0"/>
    <x v="10"/>
    <x v="0"/>
    <n v="1"/>
    <x v="7"/>
  </r>
  <r>
    <n v="704"/>
    <x v="5"/>
    <x v="12"/>
    <x v="0"/>
    <x v="12"/>
    <x v="1"/>
    <x v="38"/>
    <n v="122"/>
    <x v="1"/>
    <n v="0"/>
    <n v="1"/>
    <n v="0"/>
    <n v="3"/>
    <n v="0.8666666666666667"/>
    <x v="0"/>
    <x v="7"/>
    <x v="0"/>
    <n v="0"/>
    <x v="0"/>
  </r>
  <r>
    <n v="705"/>
    <x v="5"/>
    <x v="12"/>
    <x v="0"/>
    <x v="4"/>
    <x v="9"/>
    <x v="27"/>
    <n v="78"/>
    <x v="1"/>
    <n v="0"/>
    <n v="1"/>
    <n v="0"/>
    <n v="14"/>
    <n v="0.1333333333333333"/>
    <x v="1"/>
    <x v="12"/>
    <x v="1"/>
    <n v="0"/>
    <x v="5"/>
  </r>
  <r>
    <n v="705"/>
    <x v="5"/>
    <x v="12"/>
    <x v="0"/>
    <x v="8"/>
    <x v="5"/>
    <x v="74"/>
    <n v="66"/>
    <x v="0"/>
    <n v="1"/>
    <n v="0"/>
    <n v="0"/>
    <n v="11"/>
    <n v="0.33333333333333337"/>
    <x v="1"/>
    <x v="5"/>
    <x v="1"/>
    <n v="1"/>
    <x v="1"/>
  </r>
  <r>
    <n v="706"/>
    <x v="5"/>
    <x v="12"/>
    <x v="0"/>
    <x v="3"/>
    <x v="21"/>
    <x v="20"/>
    <n v="69"/>
    <x v="0"/>
    <n v="1"/>
    <n v="0"/>
    <n v="0"/>
    <n v="5"/>
    <n v="0.73333333333333339"/>
    <x v="1"/>
    <x v="3"/>
    <x v="1"/>
    <n v="1"/>
    <x v="2"/>
  </r>
  <r>
    <n v="706"/>
    <x v="5"/>
    <x v="12"/>
    <x v="0"/>
    <x v="21"/>
    <x v="2"/>
    <x v="21"/>
    <n v="99"/>
    <x v="1"/>
    <n v="0"/>
    <n v="1"/>
    <n v="0"/>
    <n v="12"/>
    <n v="0.26666666666666672"/>
    <x v="1"/>
    <x v="14"/>
    <x v="1"/>
    <n v="0"/>
    <x v="5"/>
  </r>
  <r>
    <n v="707"/>
    <x v="5"/>
    <x v="12"/>
    <x v="0"/>
    <x v="19"/>
    <x v="14"/>
    <x v="42"/>
    <n v="81"/>
    <x v="2"/>
    <n v="0"/>
    <n v="0"/>
    <n v="1"/>
    <n v="9"/>
    <n v="0.46666666666666667"/>
    <x v="1"/>
    <x v="15"/>
    <x v="1"/>
    <n v="0.5"/>
    <x v="4"/>
  </r>
  <r>
    <n v="707"/>
    <x v="5"/>
    <x v="12"/>
    <x v="0"/>
    <x v="15"/>
    <x v="19"/>
    <x v="42"/>
    <n v="81"/>
    <x v="2"/>
    <n v="0"/>
    <n v="0"/>
    <n v="1"/>
    <n v="9"/>
    <n v="0.46666666666666667"/>
    <x v="1"/>
    <x v="11"/>
    <x v="0"/>
    <n v="0.5"/>
    <x v="4"/>
  </r>
  <r>
    <n v="708"/>
    <x v="5"/>
    <x v="12"/>
    <x v="0"/>
    <x v="11"/>
    <x v="13"/>
    <x v="21"/>
    <n v="95"/>
    <x v="1"/>
    <n v="0"/>
    <n v="1"/>
    <n v="0"/>
    <n v="12"/>
    <n v="0.26666666666666672"/>
    <x v="1"/>
    <x v="13"/>
    <x v="1"/>
    <n v="0"/>
    <x v="5"/>
  </r>
  <r>
    <n v="708"/>
    <x v="5"/>
    <x v="12"/>
    <x v="0"/>
    <x v="13"/>
    <x v="10"/>
    <x v="55"/>
    <n v="69"/>
    <x v="0"/>
    <n v="1"/>
    <n v="0"/>
    <n v="0"/>
    <n v="6"/>
    <n v="0.66666666666666674"/>
    <x v="1"/>
    <x v="0"/>
    <x v="0"/>
    <n v="1"/>
    <x v="2"/>
  </r>
  <r>
    <n v="709"/>
    <x v="5"/>
    <x v="12"/>
    <x v="0"/>
    <x v="17"/>
    <x v="3"/>
    <x v="16"/>
    <n v="103"/>
    <x v="1"/>
    <n v="0"/>
    <n v="1"/>
    <n v="0"/>
    <n v="15"/>
    <n v="6.6666666666666652E-2"/>
    <x v="1"/>
    <x v="8"/>
    <x v="0"/>
    <n v="0"/>
    <x v="6"/>
  </r>
  <r>
    <n v="709"/>
    <x v="5"/>
    <x v="12"/>
    <x v="0"/>
    <x v="2"/>
    <x v="16"/>
    <x v="41"/>
    <n v="54"/>
    <x v="0"/>
    <n v="1"/>
    <n v="0"/>
    <n v="0"/>
    <n v="4"/>
    <n v="0.8"/>
    <x v="0"/>
    <x v="2"/>
    <x v="0"/>
    <n v="1"/>
    <x v="0"/>
  </r>
  <r>
    <n v="710"/>
    <x v="5"/>
    <x v="12"/>
    <x v="0"/>
    <x v="20"/>
    <x v="22"/>
    <x v="112"/>
    <n v="112"/>
    <x v="1"/>
    <n v="0"/>
    <n v="1"/>
    <n v="0"/>
    <n v="16"/>
    <n v="0"/>
    <x v="1"/>
    <x v="6"/>
    <x v="1"/>
    <n v="0"/>
    <x v="8"/>
  </r>
  <r>
    <n v="710"/>
    <x v="5"/>
    <x v="12"/>
    <x v="0"/>
    <x v="22"/>
    <x v="20"/>
    <x v="43"/>
    <n v="41"/>
    <x v="0"/>
    <n v="1"/>
    <n v="0"/>
    <n v="0"/>
    <n v="2"/>
    <n v="0.93333333333333335"/>
    <x v="0"/>
    <x v="9"/>
    <x v="1"/>
    <n v="1"/>
    <x v="3"/>
  </r>
  <r>
    <n v="711"/>
    <x v="5"/>
    <x v="12"/>
    <x v="0"/>
    <x v="23"/>
    <x v="18"/>
    <x v="92"/>
    <n v="95"/>
    <x v="1"/>
    <n v="0"/>
    <n v="1"/>
    <n v="0"/>
    <n v="8"/>
    <n v="0.53333333333333333"/>
    <x v="1"/>
    <x v="4"/>
    <x v="0"/>
    <n v="0"/>
    <x v="2"/>
  </r>
  <r>
    <n v="711"/>
    <x v="5"/>
    <x v="12"/>
    <x v="0"/>
    <x v="18"/>
    <x v="23"/>
    <x v="55"/>
    <n v="91"/>
    <x v="0"/>
    <n v="1"/>
    <n v="0"/>
    <n v="0"/>
    <n v="6"/>
    <n v="0.66666666666666674"/>
    <x v="1"/>
    <x v="1"/>
    <x v="0"/>
    <n v="1"/>
    <x v="2"/>
  </r>
  <r>
    <n v="712"/>
    <x v="5"/>
    <x v="13"/>
    <x v="1"/>
    <x v="18"/>
    <x v="1"/>
    <x v="15"/>
    <n v="77"/>
    <x v="1"/>
    <n v="0"/>
    <n v="1"/>
    <n v="0"/>
    <n v="14"/>
    <n v="0.1333333333333333"/>
    <x v="1"/>
    <x v="1"/>
    <x v="0"/>
    <n v="0"/>
    <x v="5"/>
  </r>
  <r>
    <n v="712"/>
    <x v="5"/>
    <x v="13"/>
    <x v="1"/>
    <x v="0"/>
    <x v="18"/>
    <x v="12"/>
    <n v="61"/>
    <x v="0"/>
    <n v="1"/>
    <n v="0"/>
    <n v="0"/>
    <n v="10"/>
    <n v="0.4"/>
    <x v="1"/>
    <x v="10"/>
    <x v="0"/>
    <n v="1"/>
    <x v="1"/>
  </r>
  <r>
    <n v="713"/>
    <x v="5"/>
    <x v="13"/>
    <x v="1"/>
    <x v="15"/>
    <x v="3"/>
    <x v="5"/>
    <n v="109"/>
    <x v="0"/>
    <n v="1"/>
    <n v="0"/>
    <n v="0"/>
    <n v="2"/>
    <n v="0.93333333333333335"/>
    <x v="0"/>
    <x v="11"/>
    <x v="0"/>
    <n v="1"/>
    <x v="3"/>
  </r>
  <r>
    <n v="713"/>
    <x v="5"/>
    <x v="13"/>
    <x v="1"/>
    <x v="2"/>
    <x v="14"/>
    <x v="76"/>
    <n v="114"/>
    <x v="1"/>
    <n v="0"/>
    <n v="1"/>
    <n v="0"/>
    <n v="3"/>
    <n v="0.8666666666666667"/>
    <x v="0"/>
    <x v="2"/>
    <x v="0"/>
    <n v="0"/>
    <x v="0"/>
  </r>
  <r>
    <n v="714"/>
    <x v="5"/>
    <x v="13"/>
    <x v="1"/>
    <x v="12"/>
    <x v="23"/>
    <x v="46"/>
    <n v="105"/>
    <x v="1"/>
    <n v="0"/>
    <n v="1"/>
    <n v="0"/>
    <n v="15"/>
    <n v="6.6666666666666652E-2"/>
    <x v="1"/>
    <x v="7"/>
    <x v="0"/>
    <n v="0"/>
    <x v="6"/>
  </r>
  <r>
    <n v="714"/>
    <x v="5"/>
    <x v="13"/>
    <x v="1"/>
    <x v="23"/>
    <x v="12"/>
    <x v="38"/>
    <n v="57"/>
    <x v="0"/>
    <n v="1"/>
    <n v="0"/>
    <n v="0"/>
    <n v="4"/>
    <n v="0.8"/>
    <x v="0"/>
    <x v="4"/>
    <x v="0"/>
    <n v="1"/>
    <x v="0"/>
  </r>
  <r>
    <n v="715"/>
    <x v="5"/>
    <x v="13"/>
    <x v="1"/>
    <x v="17"/>
    <x v="13"/>
    <x v="35"/>
    <n v="118"/>
    <x v="1"/>
    <n v="0"/>
    <n v="1"/>
    <n v="0"/>
    <n v="9"/>
    <n v="0.46666666666666667"/>
    <x v="1"/>
    <x v="8"/>
    <x v="0"/>
    <n v="0"/>
    <x v="4"/>
  </r>
  <r>
    <n v="715"/>
    <x v="5"/>
    <x v="13"/>
    <x v="1"/>
    <x v="13"/>
    <x v="16"/>
    <x v="45"/>
    <n v="80"/>
    <x v="0"/>
    <n v="1"/>
    <n v="0"/>
    <n v="0"/>
    <n v="1"/>
    <n v="1"/>
    <x v="0"/>
    <x v="0"/>
    <x v="0"/>
    <n v="1"/>
    <x v="3"/>
  </r>
  <r>
    <n v="716"/>
    <x v="5"/>
    <x v="13"/>
    <x v="2"/>
    <x v="20"/>
    <x v="10"/>
    <x v="42"/>
    <n v="69"/>
    <x v="0"/>
    <n v="1"/>
    <n v="0"/>
    <n v="0"/>
    <n v="8"/>
    <n v="0.53333333333333333"/>
    <x v="1"/>
    <x v="6"/>
    <x v="1"/>
    <n v="1"/>
    <x v="4"/>
  </r>
  <r>
    <n v="716"/>
    <x v="5"/>
    <x v="13"/>
    <x v="2"/>
    <x v="11"/>
    <x v="20"/>
    <x v="21"/>
    <n v="81"/>
    <x v="1"/>
    <n v="0"/>
    <n v="1"/>
    <n v="0"/>
    <n v="12"/>
    <n v="0.26666666666666672"/>
    <x v="1"/>
    <x v="13"/>
    <x v="1"/>
    <n v="0"/>
    <x v="5"/>
  </r>
  <r>
    <n v="717"/>
    <x v="5"/>
    <x v="13"/>
    <x v="2"/>
    <x v="8"/>
    <x v="2"/>
    <x v="4"/>
    <n v="82"/>
    <x v="0"/>
    <n v="1"/>
    <n v="0"/>
    <n v="0"/>
    <n v="5"/>
    <n v="0.73333333333333339"/>
    <x v="1"/>
    <x v="5"/>
    <x v="1"/>
    <n v="1"/>
    <x v="2"/>
  </r>
  <r>
    <n v="717"/>
    <x v="5"/>
    <x v="13"/>
    <x v="2"/>
    <x v="3"/>
    <x v="9"/>
    <x v="6"/>
    <n v="94"/>
    <x v="1"/>
    <n v="0"/>
    <n v="1"/>
    <n v="0"/>
    <n v="7"/>
    <n v="0.6"/>
    <x v="1"/>
    <x v="3"/>
    <x v="1"/>
    <n v="0"/>
    <x v="4"/>
  </r>
  <r>
    <n v="718"/>
    <x v="5"/>
    <x v="13"/>
    <x v="2"/>
    <x v="19"/>
    <x v="22"/>
    <x v="60"/>
    <n v="94"/>
    <x v="1"/>
    <n v="0"/>
    <n v="1"/>
    <n v="0"/>
    <n v="11"/>
    <n v="0.33333333333333337"/>
    <x v="1"/>
    <x v="15"/>
    <x v="1"/>
    <n v="0"/>
    <x v="1"/>
  </r>
  <r>
    <n v="718"/>
    <x v="5"/>
    <x v="13"/>
    <x v="2"/>
    <x v="22"/>
    <x v="19"/>
    <x v="4"/>
    <n v="71"/>
    <x v="0"/>
    <n v="1"/>
    <n v="0"/>
    <n v="0"/>
    <n v="5"/>
    <n v="0.73333333333333339"/>
    <x v="1"/>
    <x v="9"/>
    <x v="1"/>
    <n v="1"/>
    <x v="2"/>
  </r>
  <r>
    <n v="719"/>
    <x v="5"/>
    <x v="13"/>
    <x v="2"/>
    <x v="21"/>
    <x v="5"/>
    <x v="115"/>
    <n v="63"/>
    <x v="1"/>
    <n v="0"/>
    <n v="1"/>
    <n v="0"/>
    <n v="16"/>
    <n v="0"/>
    <x v="1"/>
    <x v="14"/>
    <x v="1"/>
    <n v="0"/>
    <x v="11"/>
  </r>
  <r>
    <n v="719"/>
    <x v="5"/>
    <x v="13"/>
    <x v="2"/>
    <x v="4"/>
    <x v="21"/>
    <x v="53"/>
    <n v="38"/>
    <x v="0"/>
    <n v="1"/>
    <n v="0"/>
    <n v="0"/>
    <n v="13"/>
    <n v="0.19999999999999996"/>
    <x v="1"/>
    <x v="12"/>
    <x v="1"/>
    <n v="1"/>
    <x v="5"/>
  </r>
  <r>
    <n v="720"/>
    <x v="5"/>
    <x v="14"/>
    <x v="1"/>
    <x v="15"/>
    <x v="1"/>
    <x v="18"/>
    <n v="84"/>
    <x v="0"/>
    <n v="1"/>
    <n v="0"/>
    <n v="0"/>
    <n v="7"/>
    <n v="0.6"/>
    <x v="1"/>
    <x v="11"/>
    <x v="0"/>
    <n v="1"/>
    <x v="2"/>
  </r>
  <r>
    <n v="720"/>
    <x v="5"/>
    <x v="14"/>
    <x v="1"/>
    <x v="0"/>
    <x v="14"/>
    <x v="51"/>
    <n v="90"/>
    <x v="1"/>
    <n v="0"/>
    <n v="1"/>
    <n v="0"/>
    <n v="8"/>
    <n v="0.53333333333333333"/>
    <x v="1"/>
    <x v="10"/>
    <x v="0"/>
    <n v="0"/>
    <x v="4"/>
  </r>
  <r>
    <n v="721"/>
    <x v="5"/>
    <x v="14"/>
    <x v="1"/>
    <x v="23"/>
    <x v="13"/>
    <x v="4"/>
    <n v="71"/>
    <x v="0"/>
    <n v="1"/>
    <n v="0"/>
    <n v="0"/>
    <n v="6"/>
    <n v="0.66666666666666674"/>
    <x v="1"/>
    <x v="4"/>
    <x v="0"/>
    <n v="1"/>
    <x v="2"/>
  </r>
  <r>
    <n v="721"/>
    <x v="5"/>
    <x v="14"/>
    <x v="1"/>
    <x v="13"/>
    <x v="23"/>
    <x v="60"/>
    <n v="94"/>
    <x v="1"/>
    <n v="0"/>
    <n v="1"/>
    <n v="0"/>
    <n v="10"/>
    <n v="0.4"/>
    <x v="1"/>
    <x v="0"/>
    <x v="0"/>
    <n v="0"/>
    <x v="1"/>
  </r>
  <r>
    <n v="722"/>
    <x v="5"/>
    <x v="14"/>
    <x v="3"/>
    <x v="12"/>
    <x v="3"/>
    <x v="31"/>
    <n v="101"/>
    <x v="0"/>
    <n v="1"/>
    <n v="0"/>
    <n v="0"/>
    <n v="1"/>
    <n v="1"/>
    <x v="0"/>
    <x v="7"/>
    <x v="0"/>
    <n v="1"/>
    <x v="7"/>
  </r>
  <r>
    <n v="722"/>
    <x v="5"/>
    <x v="14"/>
    <x v="3"/>
    <x v="2"/>
    <x v="12"/>
    <x v="52"/>
    <n v="126"/>
    <x v="1"/>
    <n v="0"/>
    <n v="1"/>
    <n v="0"/>
    <n v="4"/>
    <n v="0.8"/>
    <x v="0"/>
    <x v="2"/>
    <x v="0"/>
    <n v="0"/>
    <x v="0"/>
  </r>
  <r>
    <n v="723"/>
    <x v="5"/>
    <x v="14"/>
    <x v="3"/>
    <x v="18"/>
    <x v="16"/>
    <x v="52"/>
    <n v="107"/>
    <x v="1"/>
    <n v="0"/>
    <n v="1"/>
    <n v="0"/>
    <n v="4"/>
    <n v="0.8"/>
    <x v="0"/>
    <x v="1"/>
    <x v="0"/>
    <n v="0"/>
    <x v="0"/>
  </r>
  <r>
    <n v="723"/>
    <x v="5"/>
    <x v="14"/>
    <x v="3"/>
    <x v="17"/>
    <x v="18"/>
    <x v="33"/>
    <n v="101"/>
    <x v="0"/>
    <n v="1"/>
    <n v="0"/>
    <n v="0"/>
    <n v="2"/>
    <n v="0.93333333333333335"/>
    <x v="0"/>
    <x v="8"/>
    <x v="0"/>
    <n v="1"/>
    <x v="0"/>
  </r>
  <r>
    <n v="724"/>
    <x v="5"/>
    <x v="14"/>
    <x v="2"/>
    <x v="8"/>
    <x v="20"/>
    <x v="11"/>
    <n v="104"/>
    <x v="1"/>
    <n v="0"/>
    <n v="1"/>
    <n v="0"/>
    <n v="11"/>
    <n v="0.33333333333333337"/>
    <x v="1"/>
    <x v="5"/>
    <x v="1"/>
    <n v="0"/>
    <x v="5"/>
  </r>
  <r>
    <n v="724"/>
    <x v="5"/>
    <x v="14"/>
    <x v="2"/>
    <x v="20"/>
    <x v="9"/>
    <x v="7"/>
    <n v="67"/>
    <x v="0"/>
    <n v="1"/>
    <n v="0"/>
    <n v="0"/>
    <n v="3"/>
    <n v="0.8666666666666667"/>
    <x v="0"/>
    <x v="6"/>
    <x v="1"/>
    <n v="1"/>
    <x v="0"/>
  </r>
  <r>
    <n v="725"/>
    <x v="5"/>
    <x v="14"/>
    <x v="2"/>
    <x v="22"/>
    <x v="10"/>
    <x v="51"/>
    <n v="49"/>
    <x v="0"/>
    <n v="1"/>
    <n v="0"/>
    <n v="0"/>
    <n v="8"/>
    <n v="0.53333333333333333"/>
    <x v="1"/>
    <x v="9"/>
    <x v="1"/>
    <n v="1"/>
    <x v="4"/>
  </r>
  <r>
    <n v="725"/>
    <x v="5"/>
    <x v="14"/>
    <x v="2"/>
    <x v="11"/>
    <x v="22"/>
    <x v="64"/>
    <n v="84"/>
    <x v="1"/>
    <n v="0"/>
    <n v="1"/>
    <n v="0"/>
    <n v="14"/>
    <n v="0.1333333333333333"/>
    <x v="1"/>
    <x v="13"/>
    <x v="1"/>
    <n v="0"/>
    <x v="8"/>
  </r>
  <r>
    <n v="726"/>
    <x v="5"/>
    <x v="14"/>
    <x v="2"/>
    <x v="4"/>
    <x v="2"/>
    <x v="110"/>
    <n v="51"/>
    <x v="1"/>
    <n v="0"/>
    <n v="1"/>
    <n v="0"/>
    <n v="16"/>
    <n v="0"/>
    <x v="1"/>
    <x v="12"/>
    <x v="1"/>
    <n v="0"/>
    <x v="11"/>
  </r>
  <r>
    <n v="726"/>
    <x v="5"/>
    <x v="14"/>
    <x v="2"/>
    <x v="3"/>
    <x v="5"/>
    <x v="103"/>
    <n v="37"/>
    <x v="0"/>
    <n v="1"/>
    <n v="0"/>
    <n v="0"/>
    <n v="13"/>
    <n v="0.19999999999999996"/>
    <x v="1"/>
    <x v="3"/>
    <x v="1"/>
    <n v="1"/>
    <x v="6"/>
  </r>
  <r>
    <n v="727"/>
    <x v="5"/>
    <x v="14"/>
    <x v="2"/>
    <x v="21"/>
    <x v="19"/>
    <x v="115"/>
    <n v="55"/>
    <x v="1"/>
    <n v="0"/>
    <n v="1"/>
    <n v="0"/>
    <n v="15"/>
    <n v="6.6666666666666652E-2"/>
    <x v="1"/>
    <x v="14"/>
    <x v="1"/>
    <n v="0"/>
    <x v="11"/>
  </r>
  <r>
    <n v="727"/>
    <x v="5"/>
    <x v="14"/>
    <x v="2"/>
    <x v="19"/>
    <x v="21"/>
    <x v="37"/>
    <n v="38"/>
    <x v="0"/>
    <n v="1"/>
    <n v="0"/>
    <n v="0"/>
    <n v="12"/>
    <n v="0.26666666666666672"/>
    <x v="1"/>
    <x v="15"/>
    <x v="1"/>
    <n v="1"/>
    <x v="6"/>
  </r>
  <r>
    <n v="728"/>
    <x v="5"/>
    <x v="15"/>
    <x v="1"/>
    <x v="15"/>
    <x v="23"/>
    <x v="23"/>
    <n v="52"/>
    <x v="0"/>
    <n v="1"/>
    <n v="0"/>
    <n v="0"/>
    <n v="10"/>
    <n v="0.4"/>
    <x v="1"/>
    <x v="11"/>
    <x v="0"/>
    <n v="1"/>
    <x v="5"/>
  </r>
  <r>
    <n v="728"/>
    <x v="5"/>
    <x v="15"/>
    <x v="1"/>
    <x v="23"/>
    <x v="14"/>
    <x v="99"/>
    <n v="60"/>
    <x v="1"/>
    <n v="0"/>
    <n v="1"/>
    <n v="0"/>
    <n v="12"/>
    <n v="0.26666666666666672"/>
    <x v="1"/>
    <x v="4"/>
    <x v="0"/>
    <n v="0"/>
    <x v="6"/>
  </r>
  <r>
    <n v="729"/>
    <x v="5"/>
    <x v="15"/>
    <x v="3"/>
    <x v="13"/>
    <x v="1"/>
    <x v="48"/>
    <n v="56"/>
    <x v="0"/>
    <n v="1"/>
    <n v="0"/>
    <n v="0"/>
    <n v="4"/>
    <n v="0.8"/>
    <x v="1"/>
    <x v="0"/>
    <x v="0"/>
    <n v="1"/>
    <x v="2"/>
  </r>
  <r>
    <n v="729"/>
    <x v="5"/>
    <x v="15"/>
    <x v="3"/>
    <x v="0"/>
    <x v="13"/>
    <x v="40"/>
    <n v="98"/>
    <x v="1"/>
    <n v="0"/>
    <n v="1"/>
    <n v="0"/>
    <n v="11"/>
    <n v="0.33333333333333337"/>
    <x v="1"/>
    <x v="10"/>
    <x v="0"/>
    <n v="0"/>
    <x v="6"/>
  </r>
  <r>
    <n v="730"/>
    <x v="5"/>
    <x v="15"/>
    <x v="3"/>
    <x v="17"/>
    <x v="12"/>
    <x v="76"/>
    <n v="101"/>
    <x v="0"/>
    <n v="1"/>
    <n v="0"/>
    <n v="0"/>
    <n v="1"/>
    <n v="1"/>
    <x v="0"/>
    <x v="8"/>
    <x v="0"/>
    <n v="1"/>
    <x v="0"/>
  </r>
  <r>
    <n v="730"/>
    <x v="5"/>
    <x v="15"/>
    <x v="3"/>
    <x v="12"/>
    <x v="16"/>
    <x v="52"/>
    <n v="109"/>
    <x v="1"/>
    <n v="0"/>
    <n v="1"/>
    <n v="0"/>
    <n v="3"/>
    <n v="0.8666666666666667"/>
    <x v="0"/>
    <x v="7"/>
    <x v="0"/>
    <n v="0"/>
    <x v="0"/>
  </r>
  <r>
    <n v="731"/>
    <x v="5"/>
    <x v="15"/>
    <x v="3"/>
    <x v="18"/>
    <x v="3"/>
    <x v="44"/>
    <n v="71"/>
    <x v="1"/>
    <n v="0"/>
    <n v="1"/>
    <n v="0"/>
    <n v="9"/>
    <n v="0.46666666666666667"/>
    <x v="1"/>
    <x v="1"/>
    <x v="0"/>
    <n v="0"/>
    <x v="5"/>
  </r>
  <r>
    <n v="731"/>
    <x v="5"/>
    <x v="15"/>
    <x v="3"/>
    <x v="2"/>
    <x v="18"/>
    <x v="60"/>
    <n v="65"/>
    <x v="0"/>
    <n v="1"/>
    <n v="0"/>
    <n v="0"/>
    <n v="7"/>
    <n v="0.6"/>
    <x v="1"/>
    <x v="2"/>
    <x v="0"/>
    <n v="1"/>
    <x v="1"/>
  </r>
  <r>
    <n v="732"/>
    <x v="5"/>
    <x v="15"/>
    <x v="2"/>
    <x v="22"/>
    <x v="20"/>
    <x v="32"/>
    <n v="67"/>
    <x v="0"/>
    <n v="1"/>
    <n v="0"/>
    <n v="0"/>
    <n v="6"/>
    <n v="0.66666666666666674"/>
    <x v="1"/>
    <x v="9"/>
    <x v="1"/>
    <n v="1"/>
    <x v="1"/>
  </r>
  <r>
    <n v="732"/>
    <x v="5"/>
    <x v="15"/>
    <x v="2"/>
    <x v="20"/>
    <x v="22"/>
    <x v="11"/>
    <n v="79"/>
    <x v="1"/>
    <n v="0"/>
    <n v="1"/>
    <n v="0"/>
    <n v="8"/>
    <n v="0.53333333333333333"/>
    <x v="1"/>
    <x v="6"/>
    <x v="1"/>
    <n v="0"/>
    <x v="5"/>
  </r>
  <r>
    <n v="733"/>
    <x v="5"/>
    <x v="15"/>
    <x v="2"/>
    <x v="8"/>
    <x v="2"/>
    <x v="79"/>
    <n v="51"/>
    <x v="1"/>
    <n v="0"/>
    <n v="1"/>
    <n v="0"/>
    <n v="15"/>
    <n v="6.6666666666666652E-2"/>
    <x v="1"/>
    <x v="5"/>
    <x v="1"/>
    <n v="0"/>
    <x v="8"/>
  </r>
  <r>
    <n v="733"/>
    <x v="5"/>
    <x v="15"/>
    <x v="2"/>
    <x v="3"/>
    <x v="9"/>
    <x v="103"/>
    <n v="45"/>
    <x v="0"/>
    <n v="1"/>
    <n v="0"/>
    <n v="0"/>
    <n v="13"/>
    <n v="0.19999999999999996"/>
    <x v="1"/>
    <x v="3"/>
    <x v="1"/>
    <n v="1"/>
    <x v="6"/>
  </r>
  <r>
    <n v="734"/>
    <x v="5"/>
    <x v="15"/>
    <x v="2"/>
    <x v="19"/>
    <x v="10"/>
    <x v="103"/>
    <n v="105"/>
    <x v="1"/>
    <n v="0"/>
    <n v="1"/>
    <n v="0"/>
    <n v="13"/>
    <n v="0.19999999999999996"/>
    <x v="1"/>
    <x v="15"/>
    <x v="1"/>
    <n v="0"/>
    <x v="6"/>
  </r>
  <r>
    <n v="734"/>
    <x v="5"/>
    <x v="15"/>
    <x v="2"/>
    <x v="11"/>
    <x v="19"/>
    <x v="38"/>
    <n v="51"/>
    <x v="0"/>
    <n v="1"/>
    <n v="0"/>
    <n v="0"/>
    <n v="2"/>
    <n v="0.93333333333333335"/>
    <x v="0"/>
    <x v="13"/>
    <x v="1"/>
    <n v="1"/>
    <x v="0"/>
  </r>
  <r>
    <n v="735"/>
    <x v="5"/>
    <x v="15"/>
    <x v="2"/>
    <x v="21"/>
    <x v="5"/>
    <x v="112"/>
    <n v="91"/>
    <x v="1"/>
    <n v="0"/>
    <n v="1"/>
    <n v="0"/>
    <n v="16"/>
    <n v="0"/>
    <x v="1"/>
    <x v="14"/>
    <x v="1"/>
    <n v="0"/>
    <x v="8"/>
  </r>
  <r>
    <n v="735"/>
    <x v="5"/>
    <x v="15"/>
    <x v="2"/>
    <x v="4"/>
    <x v="21"/>
    <x v="92"/>
    <n v="41"/>
    <x v="0"/>
    <n v="1"/>
    <n v="0"/>
    <n v="0"/>
    <n v="5"/>
    <n v="0.73333333333333339"/>
    <x v="1"/>
    <x v="12"/>
    <x v="1"/>
    <n v="1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6">
  <r>
    <x v="0"/>
    <x v="0"/>
    <s v="Ben Archer"/>
    <x v="0"/>
    <n v="-0.41124981748501571"/>
  </r>
  <r>
    <x v="0"/>
    <x v="0"/>
    <s v="Ben Hendy"/>
    <x v="1"/>
    <n v="0.31733557105729499"/>
  </r>
  <r>
    <x v="0"/>
    <x v="0"/>
    <s v="Chris Braithwaite"/>
    <x v="2"/>
    <n v="0.83243142875117915"/>
  </r>
  <r>
    <x v="0"/>
    <x v="0"/>
    <s v="Dan Sayles"/>
    <x v="3"/>
    <n v="0.23036798792330171"/>
  </r>
  <r>
    <x v="0"/>
    <x v="0"/>
    <s v="Dan Smith"/>
    <x v="4"/>
    <n v="0.56920338885230093"/>
  </r>
  <r>
    <x v="0"/>
    <x v="0"/>
    <s v="David Slater"/>
    <x v="5"/>
    <n v="-0.3538601884667722"/>
  </r>
  <r>
    <x v="0"/>
    <x v="0"/>
    <s v="Gareth Simpson"/>
    <x v="6"/>
    <n v="-0.63486852629967583"/>
  </r>
  <r>
    <x v="0"/>
    <x v="0"/>
    <s v="Geoffrey Manboob"/>
    <x v="7"/>
    <n v="-0.34848314626105048"/>
  </r>
  <r>
    <x v="0"/>
    <x v="0"/>
    <s v="Mark Simpson"/>
    <x v="8"/>
    <n v="-0.59767884227592705"/>
  </r>
  <r>
    <x v="0"/>
    <x v="0"/>
    <s v="C - Max Cubberley"/>
    <x v="9"/>
    <n v="0.68146707291385333"/>
  </r>
  <r>
    <x v="0"/>
    <x v="0"/>
    <s v="Mike Elmes"/>
    <x v="10"/>
    <n v="-0.35260410698141498"/>
  </r>
  <r>
    <x v="0"/>
    <x v="0"/>
    <s v="Tim Travers"/>
    <x v="11"/>
    <n v="-0.55512897666872274"/>
  </r>
  <r>
    <x v="0"/>
    <x v="1"/>
    <s v="Ben Archer"/>
    <x v="0"/>
    <n v="-0.43099820395387944"/>
  </r>
  <r>
    <x v="0"/>
    <x v="1"/>
    <s v="Ben Hendy"/>
    <x v="1"/>
    <n v="0.25154286944792958"/>
  </r>
  <r>
    <x v="0"/>
    <x v="1"/>
    <s v="Chris Braithwaite"/>
    <x v="2"/>
    <n v="0.71561816235070619"/>
  </r>
  <r>
    <x v="0"/>
    <x v="1"/>
    <s v="Dan Sayles"/>
    <x v="3"/>
    <n v="0.18159495092401451"/>
  </r>
  <r>
    <x v="0"/>
    <x v="1"/>
    <s v="Dan Smith"/>
    <x v="4"/>
    <n v="0.65382640005044268"/>
  </r>
  <r>
    <x v="0"/>
    <x v="1"/>
    <s v="David Slater"/>
    <x v="5"/>
    <n v="-0.17517007258340031"/>
  </r>
  <r>
    <x v="0"/>
    <x v="1"/>
    <s v="Gareth Simpson"/>
    <x v="6"/>
    <n v="-0.4024353936664618"/>
  </r>
  <r>
    <x v="0"/>
    <x v="1"/>
    <s v="Geoffrey Manboob"/>
    <x v="7"/>
    <n v="-0.51605725119656243"/>
  </r>
  <r>
    <x v="0"/>
    <x v="1"/>
    <s v="Mark Simpson"/>
    <x v="8"/>
    <n v="-0.52525278564288558"/>
  </r>
  <r>
    <x v="0"/>
    <x v="1"/>
    <s v="C - Max Cubberley"/>
    <x v="9"/>
    <n v="0.61355770943292431"/>
  </r>
  <r>
    <x v="0"/>
    <x v="1"/>
    <s v="Mike Elmes"/>
    <x v="10"/>
    <n v="-0.50553639007485374"/>
  </r>
  <r>
    <x v="0"/>
    <x v="1"/>
    <s v="Tim Travers"/>
    <x v="11"/>
    <n v="-0.48593317505701494"/>
  </r>
  <r>
    <x v="0"/>
    <x v="2"/>
    <s v="Ben Archer"/>
    <x v="0"/>
    <n v="-0.31152834250633382"/>
  </r>
  <r>
    <x v="0"/>
    <x v="2"/>
    <s v="Ben Hendy"/>
    <x v="1"/>
    <n v="0.5865016507490054"/>
  </r>
  <r>
    <x v="0"/>
    <x v="2"/>
    <s v="Chris Braithwaite"/>
    <x v="2"/>
    <n v="1.2151339749787606"/>
  </r>
  <r>
    <x v="0"/>
    <x v="2"/>
    <s v="Dan Sayles"/>
    <x v="3"/>
    <n v="0.37434971045046883"/>
  </r>
  <r>
    <x v="0"/>
    <x v="2"/>
    <s v="Dan Smith"/>
    <x v="4"/>
    <n v="-0.59053747976899118"/>
  </r>
  <r>
    <x v="0"/>
    <x v="2"/>
    <s v="David Slater"/>
    <x v="5"/>
    <n v="-0.73133971163257971"/>
  </r>
  <r>
    <x v="0"/>
    <x v="2"/>
    <s v="Gareth Simpson"/>
    <x v="6"/>
    <n v="-1.2032627216577314"/>
  </r>
  <r>
    <x v="0"/>
    <x v="2"/>
    <s v="Geoffrey Manboob"/>
    <x v="7"/>
    <n v="0.71158229156698449"/>
  </r>
  <r>
    <x v="0"/>
    <x v="2"/>
    <s v="Mark Simpson"/>
    <x v="8"/>
    <n v="-0.84240600293360823"/>
  </r>
  <r>
    <x v="0"/>
    <x v="2"/>
    <s v="C - Max Cubberley"/>
    <x v="9"/>
    <n v="0.91950496228367429"/>
  </r>
  <r>
    <x v="0"/>
    <x v="2"/>
    <s v="Mike Elmes"/>
    <x v="10"/>
    <n v="0.66660759116747548"/>
  </r>
  <r>
    <x v="0"/>
    <x v="2"/>
    <s v="Tim Travers"/>
    <x v="11"/>
    <n v="-0.78760972436085031"/>
  </r>
  <r>
    <x v="1"/>
    <x v="0"/>
    <s v="Ben Archer"/>
    <x v="12"/>
    <n v="-0.30565640279011791"/>
  </r>
  <r>
    <x v="1"/>
    <x v="0"/>
    <s v="Ben Hendy"/>
    <x v="13"/>
    <n v="-0.88532166032345472"/>
  </r>
  <r>
    <x v="1"/>
    <x v="0"/>
    <s v="Chris Braithwaite"/>
    <x v="14"/>
    <n v="0.71539480166966807"/>
  </r>
  <r>
    <x v="1"/>
    <x v="0"/>
    <s v="Dan Sayles"/>
    <x v="15"/>
    <n v="0.67627752682489106"/>
  </r>
  <r>
    <x v="1"/>
    <x v="0"/>
    <s v="Dan Smith"/>
    <x v="16"/>
    <n v="0.8098762825879241"/>
  </r>
  <r>
    <x v="1"/>
    <x v="0"/>
    <s v="David Slater"/>
    <x v="17"/>
    <n v="0.83929571116487089"/>
  </r>
  <r>
    <x v="1"/>
    <x v="0"/>
    <s v="Geoffrey Manboob"/>
    <x v="18"/>
    <n v="-0.8576549408480163"/>
  </r>
  <r>
    <x v="1"/>
    <x v="0"/>
    <s v="Ian Kulkowski"/>
    <x v="19"/>
    <n v="-0.53347483636033055"/>
  </r>
  <r>
    <x v="1"/>
    <x v="0"/>
    <s v="James Goodson"/>
    <x v="20"/>
    <n v="0.62511647170824092"/>
  </r>
  <r>
    <x v="1"/>
    <x v="0"/>
    <s v="Jay Kelly"/>
    <x v="21"/>
    <n v="-0.7459201712091863"/>
  </r>
  <r>
    <x v="1"/>
    <x v="0"/>
    <s v="Mark Simpson"/>
    <x v="22"/>
    <n v="-0.342794028008094"/>
  </r>
  <r>
    <x v="1"/>
    <x v="0"/>
    <s v="Mat Ward"/>
    <x v="23"/>
    <n v="0.48589267062756319"/>
  </r>
  <r>
    <x v="1"/>
    <x v="0"/>
    <s v="Max Cubberley"/>
    <x v="24"/>
    <n v="0.63225562969580007"/>
  </r>
  <r>
    <x v="1"/>
    <x v="0"/>
    <s v="Neil Hawke"/>
    <x v="25"/>
    <n v="-0.51283936709221911"/>
  </r>
  <r>
    <x v="1"/>
    <x v="0"/>
    <s v="C - Pete Conaghan"/>
    <x v="26"/>
    <n v="0.48019384958581501"/>
  </r>
  <r>
    <x v="1"/>
    <x v="0"/>
    <s v="Philip Malcolm"/>
    <x v="27"/>
    <n v="-0.86738512966600156"/>
  </r>
  <r>
    <x v="1"/>
    <x v="1"/>
    <s v="Ben Archer"/>
    <x v="12"/>
    <n v="0.24091759885851999"/>
  </r>
  <r>
    <x v="1"/>
    <x v="1"/>
    <s v="Ben Hendy"/>
    <x v="13"/>
    <n v="-0.85011106837430617"/>
  </r>
  <r>
    <x v="1"/>
    <x v="1"/>
    <s v="Chris Braithwaite"/>
    <x v="14"/>
    <n v="0.8108490538337384"/>
  </r>
  <r>
    <x v="1"/>
    <x v="1"/>
    <s v="Dan Sayles"/>
    <x v="15"/>
    <n v="0.60420011923058137"/>
  </r>
  <r>
    <x v="1"/>
    <x v="1"/>
    <s v="Dan Smith"/>
    <x v="16"/>
    <n v="0.68500747456133915"/>
  </r>
  <r>
    <x v="1"/>
    <x v="1"/>
    <s v="David Slater"/>
    <x v="17"/>
    <n v="0.82099645527243992"/>
  </r>
  <r>
    <x v="1"/>
    <x v="1"/>
    <s v="Geoffrey Manboob"/>
    <x v="18"/>
    <n v="-0.91574106660147214"/>
  </r>
  <r>
    <x v="1"/>
    <x v="1"/>
    <s v="Ian Kulkowski"/>
    <x v="19"/>
    <n v="-0.44864136246495534"/>
  </r>
  <r>
    <x v="1"/>
    <x v="1"/>
    <s v="James Goodson"/>
    <x v="20"/>
    <n v="0.64952893066912432"/>
  </r>
  <r>
    <x v="1"/>
    <x v="1"/>
    <s v="Jay Kelly"/>
    <x v="21"/>
    <n v="-0.68391905186395896"/>
  </r>
  <r>
    <x v="1"/>
    <x v="1"/>
    <s v="Mark Simpson"/>
    <x v="22"/>
    <n v="-0.36640472873918245"/>
  </r>
  <r>
    <x v="1"/>
    <x v="1"/>
    <s v="Mat Ward"/>
    <x v="23"/>
    <n v="0.50057298932514804"/>
  </r>
  <r>
    <x v="1"/>
    <x v="1"/>
    <s v="Max Cubberley"/>
    <x v="24"/>
    <n v="0.5756395348541421"/>
  </r>
  <r>
    <x v="1"/>
    <x v="1"/>
    <s v="Neil Hawke"/>
    <x v="25"/>
    <n v="-0.52018384287434283"/>
  </r>
  <r>
    <x v="1"/>
    <x v="1"/>
    <s v="C - Pete Conaghan"/>
    <x v="26"/>
    <n v="0.2950394578481127"/>
  </r>
  <r>
    <x v="1"/>
    <x v="1"/>
    <s v="Philip Malcolm"/>
    <x v="27"/>
    <n v="-0.82436488262699137"/>
  </r>
  <r>
    <x v="1"/>
    <x v="2"/>
    <s v="Ben Archer"/>
    <x v="12"/>
    <n v="-0.86590033063517746"/>
  </r>
  <r>
    <x v="1"/>
    <x v="2"/>
    <s v="Ben Hendy"/>
    <x v="13"/>
    <n v="-1.0240046068196342"/>
  </r>
  <r>
    <x v="1"/>
    <x v="2"/>
    <s v="Chris Braithwaite"/>
    <x v="14"/>
    <n v="-0.34571418312634861"/>
  </r>
  <r>
    <x v="1"/>
    <x v="2"/>
    <s v="Dan Sayles"/>
    <x v="15"/>
    <n v="0.92589947251254501"/>
  </r>
  <r>
    <x v="1"/>
    <x v="2"/>
    <s v="Dan Smith"/>
    <x v="16"/>
    <n v="1.2102803210979971"/>
  </r>
  <r>
    <x v="1"/>
    <x v="2"/>
    <s v="David Slater"/>
    <x v="17"/>
    <n v="0.91437033308302629"/>
  </r>
  <r>
    <x v="1"/>
    <x v="2"/>
    <s v="Geoffrey Manboob"/>
    <x v="18"/>
    <n v="-0.5377700398221672"/>
  </r>
  <r>
    <x v="1"/>
    <x v="2"/>
    <s v="Ian Kulkowski"/>
    <x v="19"/>
    <n v="-0.80351280408540149"/>
  </r>
  <r>
    <x v="1"/>
    <x v="2"/>
    <s v="James Goodson"/>
    <x v="20"/>
    <n v="0.50589453384576433"/>
  </r>
  <r>
    <x v="1"/>
    <x v="2"/>
    <s v="Jay Kelly"/>
    <x v="21"/>
    <n v="-0.96982162028822161"/>
  </r>
  <r>
    <x v="1"/>
    <x v="2"/>
    <s v="Mark Simpson"/>
    <x v="22"/>
    <n v="-0.2120081775597214"/>
  </r>
  <r>
    <x v="1"/>
    <x v="2"/>
    <s v="Mat Ward"/>
    <x v="23"/>
    <n v="0.41633875172687479"/>
  </r>
  <r>
    <x v="1"/>
    <x v="2"/>
    <s v="Max Cubberley"/>
    <x v="24"/>
    <n v="0.83431879146609023"/>
  </r>
  <r>
    <x v="1"/>
    <x v="2"/>
    <s v="Neil Hawke"/>
    <x v="25"/>
    <n v="-0.47971570330596813"/>
  </r>
  <r>
    <x v="1"/>
    <x v="2"/>
    <s v="C - Pete Conaghan"/>
    <x v="26"/>
    <n v="0.92335447670359361"/>
  </r>
  <r>
    <x v="1"/>
    <x v="2"/>
    <s v="Philip Malcolm"/>
    <x v="27"/>
    <n v="-1.0333125429799914"/>
  </r>
  <r>
    <x v="2"/>
    <x v="0"/>
    <s v="Ben Archer"/>
    <x v="28"/>
    <n v="0.5076638089274681"/>
  </r>
  <r>
    <x v="2"/>
    <x v="0"/>
    <s v="C - Ben Hendy"/>
    <x v="29"/>
    <n v="0.8290999706850618"/>
  </r>
  <r>
    <x v="2"/>
    <x v="0"/>
    <s v="Chris Braithwaite"/>
    <x v="30"/>
    <n v="0.93377283869171224"/>
  </r>
  <r>
    <x v="2"/>
    <x v="0"/>
    <s v="Dan Sayles"/>
    <x v="31"/>
    <n v="0.39666303553067006"/>
  </r>
  <r>
    <x v="2"/>
    <x v="0"/>
    <s v="Dan Smith"/>
    <x v="32"/>
    <n v="-0.42283562276237224"/>
  </r>
  <r>
    <x v="2"/>
    <x v="0"/>
    <s v="David Slater"/>
    <x v="33"/>
    <n v="-0.34048442943544377"/>
  </r>
  <r>
    <x v="2"/>
    <x v="0"/>
    <s v="Geoffrey Manboob"/>
    <x v="34"/>
    <n v="-0.62590288887823053"/>
  </r>
  <r>
    <x v="2"/>
    <x v="0"/>
    <s v="Ian Kulkowski"/>
    <x v="35"/>
    <n v="0.42970220107566659"/>
  </r>
  <r>
    <x v="2"/>
    <x v="0"/>
    <s v="James Goodson"/>
    <x v="36"/>
    <n v="0.5275833183464036"/>
  </r>
  <r>
    <x v="2"/>
    <x v="0"/>
    <s v="Jay Kelly"/>
    <x v="37"/>
    <n v="-3.1470594570162602E-2"/>
  </r>
  <r>
    <x v="2"/>
    <x v="0"/>
    <s v="Mark Simpson"/>
    <x v="38"/>
    <n v="-0.60572189861428749"/>
  </r>
  <r>
    <x v="2"/>
    <x v="0"/>
    <s v="Mat Ward"/>
    <x v="39"/>
    <n v="-0.53062041179423969"/>
  </r>
  <r>
    <x v="2"/>
    <x v="0"/>
    <s v="Max Cubberley"/>
    <x v="40"/>
    <n v="-0.45969291832063591"/>
  </r>
  <r>
    <x v="2"/>
    <x v="0"/>
    <s v="Neil Hawke"/>
    <x v="41"/>
    <n v="-0.39968457243701527"/>
  </r>
  <r>
    <x v="2"/>
    <x v="0"/>
    <s v="Pete Conaghan"/>
    <x v="42"/>
    <n v="0.3793711190483865"/>
  </r>
  <r>
    <x v="2"/>
    <x v="0"/>
    <s v="Philip Malcolm"/>
    <x v="43"/>
    <n v="-0.9350541995140037"/>
  </r>
  <r>
    <x v="2"/>
    <x v="1"/>
    <s v="Ben Archer"/>
    <x v="28"/>
    <n v="0.64454822890268204"/>
  </r>
  <r>
    <x v="2"/>
    <x v="1"/>
    <s v="C - Ben Hendy"/>
    <x v="29"/>
    <n v="0.67543008378236424"/>
  </r>
  <r>
    <x v="2"/>
    <x v="1"/>
    <s v="Chris Braithwaite"/>
    <x v="30"/>
    <n v="1.0360047714320857"/>
  </r>
  <r>
    <x v="2"/>
    <x v="1"/>
    <s v="Dan Sayles"/>
    <x v="31"/>
    <n v="0.36240620474463564"/>
  </r>
  <r>
    <x v="2"/>
    <x v="1"/>
    <s v="Dan Smith"/>
    <x v="32"/>
    <n v="-0.56925651652816622"/>
  </r>
  <r>
    <x v="2"/>
    <x v="1"/>
    <s v="David Slater"/>
    <x v="33"/>
    <n v="0.209502402203467"/>
  </r>
  <r>
    <x v="2"/>
    <x v="1"/>
    <s v="Geoffrey Manboob"/>
    <x v="34"/>
    <n v="-0.70499700027497803"/>
  </r>
  <r>
    <x v="2"/>
    <x v="1"/>
    <s v="Ian Kulkowski"/>
    <x v="35"/>
    <n v="0.43808812379993189"/>
  </r>
  <r>
    <x v="2"/>
    <x v="1"/>
    <s v="James Goodson"/>
    <x v="36"/>
    <n v="0.59431585089185379"/>
  </r>
  <r>
    <x v="2"/>
    <x v="1"/>
    <s v="Jay Kelly"/>
    <x v="37"/>
    <n v="-0.49152621215914311"/>
  </r>
  <r>
    <x v="2"/>
    <x v="1"/>
    <s v="Mark Simpson"/>
    <x v="38"/>
    <n v="-0.66932658384393728"/>
  </r>
  <r>
    <x v="2"/>
    <x v="1"/>
    <s v="Mat Ward"/>
    <x v="39"/>
    <n v="-0.48643880866722661"/>
  </r>
  <r>
    <x v="2"/>
    <x v="1"/>
    <s v="Max Cubberley"/>
    <x v="40"/>
    <n v="-0.20512444283163422"/>
  </r>
  <r>
    <x v="2"/>
    <x v="1"/>
    <s v="Neil Hawke"/>
    <x v="41"/>
    <n v="-0.36802994945745687"/>
  </r>
  <r>
    <x v="2"/>
    <x v="1"/>
    <s v="Pete Conaghan"/>
    <x v="42"/>
    <n v="0.35132183780766979"/>
  </r>
  <r>
    <x v="2"/>
    <x v="1"/>
    <s v="Philip Malcolm"/>
    <x v="43"/>
    <n v="-0.92947756605755782"/>
  </r>
  <r>
    <x v="2"/>
    <x v="2"/>
    <s v="Ben Archer"/>
    <x v="28"/>
    <n v="-0.65248008032038252"/>
  </r>
  <r>
    <x v="2"/>
    <x v="2"/>
    <s v="C - Ben Hendy"/>
    <x v="29"/>
    <n v="1.2997221250742093"/>
  </r>
  <r>
    <x v="2"/>
    <x v="2"/>
    <s v="Chris Braithwaite"/>
    <x v="30"/>
    <n v="-2.6262109185219817E-2"/>
  </r>
  <r>
    <x v="2"/>
    <x v="2"/>
    <s v="Dan Sayles"/>
    <x v="31"/>
    <n v="0.51963694890957268"/>
  </r>
  <r>
    <x v="2"/>
    <x v="2"/>
    <s v="Dan Smith"/>
    <x v="32"/>
    <n v="0.67132936250836928"/>
  </r>
  <r>
    <x v="2"/>
    <x v="2"/>
    <s v="David Slater"/>
    <x v="33"/>
    <n v="-0.89915899259344512"/>
  </r>
  <r>
    <x v="2"/>
    <x v="2"/>
    <s v="Geoffrey Manboob"/>
    <x v="34"/>
    <n v="0.25377102163137244"/>
  </r>
  <r>
    <x v="2"/>
    <x v="2"/>
    <s v="Ian Kulkowski"/>
    <x v="35"/>
    <n v="0.39129189912360945"/>
  </r>
  <r>
    <x v="2"/>
    <x v="2"/>
    <s v="James Goodson"/>
    <x v="36"/>
    <n v="-0.21466312625333384"/>
  </r>
  <r>
    <x v="2"/>
    <x v="2"/>
    <s v="Jay Kelly"/>
    <x v="37"/>
    <n v="1.0206089442014674"/>
  </r>
  <r>
    <x v="2"/>
    <x v="2"/>
    <s v="Mark Simpson"/>
    <x v="38"/>
    <n v="-0.12437752939044873"/>
  </r>
  <r>
    <x v="2"/>
    <x v="2"/>
    <s v="Mat Ward"/>
    <x v="39"/>
    <n v="-0.69012874477504471"/>
  </r>
  <r>
    <x v="2"/>
    <x v="2"/>
    <s v="Max Cubberley"/>
    <x v="40"/>
    <n v="-0.97195555194248073"/>
  </r>
  <r>
    <x v="2"/>
    <x v="2"/>
    <s v="Neil Hawke"/>
    <x v="41"/>
    <n v="-0.51483510338651084"/>
  </r>
  <r>
    <x v="2"/>
    <x v="2"/>
    <s v="Pete Conaghan"/>
    <x v="42"/>
    <n v="0.48242709194279249"/>
  </r>
  <r>
    <x v="2"/>
    <x v="2"/>
    <s v="Philip Malcolm"/>
    <x v="43"/>
    <n v="-0.9588448955218154"/>
  </r>
  <r>
    <x v="3"/>
    <x v="0"/>
    <s v="C - Ben Hendy"/>
    <x v="44"/>
    <n v="0.56322522176562395"/>
  </r>
  <r>
    <x v="3"/>
    <x v="0"/>
    <s v="Chris Braithwaite"/>
    <x v="45"/>
    <n v="-0.61373919238779395"/>
  </r>
  <r>
    <x v="3"/>
    <x v="0"/>
    <s v="Chris Hill"/>
    <x v="46"/>
    <n v="-0.77067779049634633"/>
  </r>
  <r>
    <x v="3"/>
    <x v="0"/>
    <s v="Dan Sayles"/>
    <x v="47"/>
    <n v="0.44730112963786384"/>
  </r>
  <r>
    <x v="3"/>
    <x v="0"/>
    <s v="Dan Smith"/>
    <x v="48"/>
    <n v="-0.35832352424075042"/>
  </r>
  <r>
    <x v="3"/>
    <x v="0"/>
    <s v="David Slater"/>
    <x v="49"/>
    <n v="0.76775407872418722"/>
  </r>
  <r>
    <x v="3"/>
    <x v="0"/>
    <s v="Geoffrey Manboob"/>
    <x v="50"/>
    <n v="0.30203757258064701"/>
  </r>
  <r>
    <x v="3"/>
    <x v="0"/>
    <s v="Ian Kulkowski"/>
    <x v="51"/>
    <n v="-0.30712818233341532"/>
  </r>
  <r>
    <x v="3"/>
    <x v="0"/>
    <s v="James Goodson"/>
    <x v="52"/>
    <n v="-0.37180298675533702"/>
  </r>
  <r>
    <x v="3"/>
    <x v="0"/>
    <s v="Jamie Blair"/>
    <x v="53"/>
    <n v="0.73033864297472906"/>
  </r>
  <r>
    <x v="3"/>
    <x v="0"/>
    <s v="Jay Kelly"/>
    <x v="54"/>
    <n v="-0.31417715636041599"/>
  </r>
  <r>
    <x v="3"/>
    <x v="0"/>
    <s v="Mark Simpson"/>
    <x v="55"/>
    <n v="-0.53665361797462807"/>
  </r>
  <r>
    <x v="3"/>
    <x v="0"/>
    <s v="Mat Ward"/>
    <x v="56"/>
    <n v="0.53017096615643156"/>
  </r>
  <r>
    <x v="3"/>
    <x v="0"/>
    <s v="Max Cubberley"/>
    <x v="57"/>
    <n v="0.55672030855324117"/>
  </r>
  <r>
    <x v="3"/>
    <x v="0"/>
    <s v="Neil Hawke"/>
    <x v="58"/>
    <n v="-0.70125034031443612"/>
  </r>
  <r>
    <x v="3"/>
    <x v="0"/>
    <s v="Steve Smith"/>
    <x v="59"/>
    <n v="-0.33518628690497071"/>
  </r>
  <r>
    <x v="3"/>
    <x v="1"/>
    <s v="C - Ben Hendy"/>
    <x v="44"/>
    <n v="-0.19054158059160697"/>
  </r>
  <r>
    <x v="3"/>
    <x v="1"/>
    <s v="Chris Braithwaite"/>
    <x v="45"/>
    <n v="-0.46290611779977225"/>
  </r>
  <r>
    <x v="3"/>
    <x v="1"/>
    <s v="Chris Hill"/>
    <x v="46"/>
    <n v="-0.80077010712057861"/>
  </r>
  <r>
    <x v="3"/>
    <x v="1"/>
    <s v="Dan Sayles"/>
    <x v="47"/>
    <n v="0.43287728747177334"/>
  </r>
  <r>
    <x v="3"/>
    <x v="1"/>
    <s v="Dan Smith"/>
    <x v="48"/>
    <n v="-0.43597132212420869"/>
  </r>
  <r>
    <x v="3"/>
    <x v="1"/>
    <s v="David Slater"/>
    <x v="49"/>
    <n v="0.79468644356448903"/>
  </r>
  <r>
    <x v="3"/>
    <x v="1"/>
    <s v="Geoffrey Manboob"/>
    <x v="50"/>
    <n v="0.51636384091925347"/>
  </r>
  <r>
    <x v="3"/>
    <x v="1"/>
    <s v="Ian Kulkowski"/>
    <x v="51"/>
    <n v="-0.19842444767087294"/>
  </r>
  <r>
    <x v="3"/>
    <x v="1"/>
    <s v="James Goodson"/>
    <x v="52"/>
    <n v="-9.6424969803363583E-2"/>
  </r>
  <r>
    <x v="3"/>
    <x v="1"/>
    <s v="Jamie Blair"/>
    <x v="53"/>
    <n v="0.73509753417542167"/>
  </r>
  <r>
    <x v="3"/>
    <x v="1"/>
    <s v="Jay Kelly"/>
    <x v="54"/>
    <n v="-0.36722870144601988"/>
  </r>
  <r>
    <x v="3"/>
    <x v="1"/>
    <s v="Mark Simpson"/>
    <x v="55"/>
    <n v="-0.39101562854022381"/>
  </r>
  <r>
    <x v="3"/>
    <x v="1"/>
    <s v="Mat Ward"/>
    <x v="56"/>
    <n v="0.63035810120070335"/>
  </r>
  <r>
    <x v="3"/>
    <x v="1"/>
    <s v="Max Cubberley"/>
    <x v="57"/>
    <n v="0.25453887858882568"/>
  </r>
  <r>
    <x v="3"/>
    <x v="1"/>
    <s v="Neil Hawke"/>
    <x v="58"/>
    <n v="-0.73322559690102462"/>
  </r>
  <r>
    <x v="3"/>
    <x v="1"/>
    <s v="Steve Smith"/>
    <x v="59"/>
    <n v="-0.36348148219485693"/>
  </r>
  <r>
    <x v="3"/>
    <x v="2"/>
    <s v="C - Ben Hendy"/>
    <x v="44"/>
    <n v="1.3598457790099461"/>
  </r>
  <r>
    <x v="3"/>
    <x v="2"/>
    <s v="Chris Braithwaite"/>
    <x v="45"/>
    <n v="-1.0394142228055199"/>
  </r>
  <r>
    <x v="3"/>
    <x v="2"/>
    <s v="Chris Hill"/>
    <x v="46"/>
    <n v="-0.62372060258755468"/>
  </r>
  <r>
    <x v="3"/>
    <x v="2"/>
    <s v="Dan Sayles"/>
    <x v="47"/>
    <n v="0.50506669892499723"/>
  </r>
  <r>
    <x v="3"/>
    <x v="2"/>
    <s v="Dan Smith"/>
    <x v="48"/>
    <n v="0.37264413314515404"/>
  </r>
  <r>
    <x v="3"/>
    <x v="2"/>
    <s v="David Slater"/>
    <x v="49"/>
    <n v="0.63804287728300357"/>
  </r>
  <r>
    <x v="3"/>
    <x v="2"/>
    <s v="Geoffrey Manboob"/>
    <x v="50"/>
    <n v="-0.81783940695569712"/>
  </r>
  <r>
    <x v="3"/>
    <x v="2"/>
    <s v="Ian Kulkowski"/>
    <x v="51"/>
    <n v="-0.57660041840066301"/>
  </r>
  <r>
    <x v="3"/>
    <x v="2"/>
    <s v="James Goodson"/>
    <x v="52"/>
    <n v="-0.8348509453673939"/>
  </r>
  <r>
    <x v="3"/>
    <x v="2"/>
    <s v="Jamie Blair"/>
    <x v="53"/>
    <n v="0.70934794776482135"/>
  </r>
  <r>
    <x v="3"/>
    <x v="2"/>
    <s v="Jay Kelly"/>
    <x v="54"/>
    <n v="0.24070963136457843"/>
  </r>
  <r>
    <x v="3"/>
    <x v="2"/>
    <s v="Mark Simpson"/>
    <x v="55"/>
    <n v="-0.9345840087170596"/>
  </r>
  <r>
    <x v="3"/>
    <x v="2"/>
    <s v="Mat Ward"/>
    <x v="56"/>
    <n v="-0.47197009476509721"/>
  </r>
  <r>
    <x v="3"/>
    <x v="2"/>
    <s v="Max Cubberley"/>
    <x v="57"/>
    <n v="1.1714278327490655"/>
  </r>
  <r>
    <x v="3"/>
    <x v="2"/>
    <s v="Neil Hawke"/>
    <x v="58"/>
    <n v="-0.54128721559401627"/>
  </r>
  <r>
    <x v="3"/>
    <x v="2"/>
    <s v="Steve Smith"/>
    <x v="59"/>
    <n v="-0.1633537145632655"/>
  </r>
  <r>
    <x v="4"/>
    <x v="0"/>
    <s v="Ben Hendy"/>
    <x v="60"/>
    <n v="0.47405809108034852"/>
  </r>
  <r>
    <x v="4"/>
    <x v="0"/>
    <s v="Chris Hill"/>
    <x v="61"/>
    <n v="0.59271103620006071"/>
  </r>
  <r>
    <x v="4"/>
    <x v="0"/>
    <s v="Dan Sayles"/>
    <x v="62"/>
    <n v="-0.63302837691732905"/>
  </r>
  <r>
    <x v="4"/>
    <x v="0"/>
    <s v="C - David Slater"/>
    <x v="63"/>
    <n v="0.54771964582693655"/>
  </r>
  <r>
    <x v="4"/>
    <x v="0"/>
    <s v="Geoffrey Manboob"/>
    <x v="64"/>
    <n v="-0.68273435078531741"/>
  </r>
  <r>
    <x v="4"/>
    <x v="0"/>
    <s v="Ian Kulkowski"/>
    <x v="65"/>
    <n v="-0.28816679403093776"/>
  </r>
  <r>
    <x v="4"/>
    <x v="0"/>
    <s v="James Goodson"/>
    <x v="66"/>
    <n v="0.65460885292049786"/>
  </r>
  <r>
    <x v="4"/>
    <x v="0"/>
    <s v="Jamie Blair"/>
    <x v="67"/>
    <n v="0.46402483071625428"/>
  </r>
  <r>
    <x v="4"/>
    <x v="0"/>
    <s v="Jay Kelly"/>
    <x v="68"/>
    <n v="-0.69652928125206237"/>
  </r>
  <r>
    <x v="4"/>
    <x v="0"/>
    <s v="Mark Simpson"/>
    <x v="69"/>
    <n v="0.55392854911891465"/>
  </r>
  <r>
    <x v="4"/>
    <x v="0"/>
    <s v="Mat Ward"/>
    <x v="70"/>
    <n v="0.40652042117256237"/>
  </r>
  <r>
    <x v="4"/>
    <x v="0"/>
    <s v="Max Cubberley"/>
    <x v="71"/>
    <n v="-0.79383449181322363"/>
  </r>
  <r>
    <x v="4"/>
    <x v="0"/>
    <s v="Neil Hawke"/>
    <x v="72"/>
    <n v="-0.38526901650457557"/>
  </r>
  <r>
    <x v="4"/>
    <x v="0"/>
    <s v="Owen Williams"/>
    <x v="73"/>
    <n v="0.13531027640635987"/>
  </r>
  <r>
    <x v="4"/>
    <x v="0"/>
    <s v="Steve Smith"/>
    <x v="74"/>
    <n v="0.55390587124525048"/>
  </r>
  <r>
    <x v="4"/>
    <x v="0"/>
    <s v="Stewart Carter"/>
    <x v="75"/>
    <n v="-0.32160946792851608"/>
  </r>
  <r>
    <x v="4"/>
    <x v="1"/>
    <s v="Ben Hendy"/>
    <x v="60"/>
    <n v="0.40654320958637608"/>
  </r>
  <r>
    <x v="4"/>
    <x v="1"/>
    <s v="Chris Hill"/>
    <x v="61"/>
    <n v="0.6452309480975833"/>
  </r>
  <r>
    <x v="4"/>
    <x v="1"/>
    <s v="Dan Sayles"/>
    <x v="62"/>
    <n v="-0.4309273526001825"/>
  </r>
  <r>
    <x v="4"/>
    <x v="1"/>
    <s v="C - David Slater"/>
    <x v="63"/>
    <n v="0.36442099100640024"/>
  </r>
  <r>
    <x v="4"/>
    <x v="1"/>
    <s v="Geoffrey Manboob"/>
    <x v="64"/>
    <n v="-0.60153329711166592"/>
  </r>
  <r>
    <x v="4"/>
    <x v="1"/>
    <s v="Ian Kulkowski"/>
    <x v="65"/>
    <n v="-0.26342555425696335"/>
  </r>
  <r>
    <x v="4"/>
    <x v="1"/>
    <s v="James Goodson"/>
    <x v="66"/>
    <n v="0.65655414889699681"/>
  </r>
  <r>
    <x v="4"/>
    <x v="1"/>
    <s v="Jamie Blair"/>
    <x v="67"/>
    <n v="0.36997391994630929"/>
  </r>
  <r>
    <x v="4"/>
    <x v="1"/>
    <s v="Jay Kelly"/>
    <x v="68"/>
    <n v="-0.77479879469156232"/>
  </r>
  <r>
    <x v="4"/>
    <x v="1"/>
    <s v="Mark Simpson"/>
    <x v="69"/>
    <n v="0.5413474827053576"/>
  </r>
  <r>
    <x v="4"/>
    <x v="1"/>
    <s v="Mat Ward"/>
    <x v="70"/>
    <n v="0.36101939360055729"/>
  </r>
  <r>
    <x v="4"/>
    <x v="1"/>
    <s v="Max Cubberley"/>
    <x v="71"/>
    <n v="-0.67240932940156661"/>
  </r>
  <r>
    <x v="4"/>
    <x v="1"/>
    <s v="Neil Hawke"/>
    <x v="72"/>
    <n v="-0.56710492403065915"/>
  </r>
  <r>
    <x v="4"/>
    <x v="1"/>
    <s v="Owen Williams"/>
    <x v="73"/>
    <n v="-0.16766969443308949"/>
  </r>
  <r>
    <x v="4"/>
    <x v="1"/>
    <s v="Steve Smith"/>
    <x v="74"/>
    <n v="0.54456440195118538"/>
  </r>
  <r>
    <x v="4"/>
    <x v="1"/>
    <s v="Stewart Carter"/>
    <x v="75"/>
    <n v="0.12966401789938781"/>
  </r>
  <r>
    <x v="4"/>
    <x v="2"/>
    <s v="Ben Hendy"/>
    <x v="60"/>
    <n v="0.69452411119883783"/>
  </r>
  <r>
    <x v="4"/>
    <x v="2"/>
    <s v="Chris Hill"/>
    <x v="61"/>
    <n v="0.2637570005110848"/>
  </r>
  <r>
    <x v="4"/>
    <x v="2"/>
    <s v="Dan Sayles"/>
    <x v="62"/>
    <n v="-1.1543425017261821"/>
  </r>
  <r>
    <x v="4"/>
    <x v="2"/>
    <s v="C - David Slater"/>
    <x v="63"/>
    <n v="1.0121782458107245"/>
  </r>
  <r>
    <x v="4"/>
    <x v="2"/>
    <s v="Geoffrey Manboob"/>
    <x v="64"/>
    <n v="-0.95813518564858891"/>
  </r>
  <r>
    <x v="4"/>
    <x v="2"/>
    <s v="Ian Kulkowski"/>
    <x v="65"/>
    <n v="-0.37706424061444938"/>
  </r>
  <r>
    <x v="4"/>
    <x v="2"/>
    <s v="James Goodson"/>
    <x v="66"/>
    <n v="0.64611156144793391"/>
  </r>
  <r>
    <x v="4"/>
    <x v="2"/>
    <s v="Jamie Blair"/>
    <x v="67"/>
    <n v="0.74512987181526058"/>
  </r>
  <r>
    <x v="4"/>
    <x v="2"/>
    <s v="Jay Kelly"/>
    <x v="68"/>
    <n v="0.117788801189864"/>
  </r>
  <r>
    <x v="4"/>
    <x v="2"/>
    <s v="Mark Simpson"/>
    <x v="69"/>
    <n v="0.60543294125091895"/>
  </r>
  <r>
    <x v="4"/>
    <x v="2"/>
    <s v="Mat Ward"/>
    <x v="70"/>
    <n v="0.56266823026860047"/>
  </r>
  <r>
    <x v="4"/>
    <x v="2"/>
    <s v="Max Cubberley"/>
    <x v="71"/>
    <n v="-1.1839235933702685"/>
  </r>
  <r>
    <x v="4"/>
    <x v="2"/>
    <s v="Neil Hawke"/>
    <x v="72"/>
    <n v="0.77588411761963738"/>
  </r>
  <r>
    <x v="4"/>
    <x v="2"/>
    <s v="Owen Williams"/>
    <x v="73"/>
    <n v="0.46847717056627952"/>
  </r>
  <r>
    <x v="4"/>
    <x v="2"/>
    <s v="Steve Smith"/>
    <x v="74"/>
    <n v="0.5926866470734431"/>
  </r>
  <r>
    <x v="4"/>
    <x v="2"/>
    <s v="Stewart Carter"/>
    <x v="75"/>
    <n v="-0.7902506450006388"/>
  </r>
  <r>
    <x v="5"/>
    <x v="0"/>
    <s v="Ben Hendy"/>
    <x v="76"/>
    <n v="0.69699132804058939"/>
  </r>
  <r>
    <x v="5"/>
    <x v="0"/>
    <s v="Chris Braithwaite"/>
    <x v="77"/>
    <n v="-0.53674270286098558"/>
  </r>
  <r>
    <x v="5"/>
    <x v="0"/>
    <s v="Chris Hill"/>
    <x v="78"/>
    <n v="-0.61436359139348973"/>
  </r>
  <r>
    <x v="5"/>
    <x v="0"/>
    <s v="Dan Sayles"/>
    <x v="79"/>
    <n v="0.45174846045262534"/>
  </r>
  <r>
    <x v="5"/>
    <x v="0"/>
    <s v="David Slater"/>
    <x v="80"/>
    <n v="-0.61105967796450922"/>
  </r>
  <r>
    <x v="5"/>
    <x v="0"/>
    <s v="Geoffrey Manboob"/>
    <x v="81"/>
    <n v="-0.64893429174666561"/>
  </r>
  <r>
    <x v="5"/>
    <x v="0"/>
    <s v="Ian Kulkowski"/>
    <x v="82"/>
    <n v="-0.25783026842971851"/>
  </r>
  <r>
    <x v="5"/>
    <x v="0"/>
    <s v="C - James Goodson"/>
    <x v="83"/>
    <n v="0.43026530500958382"/>
  </r>
  <r>
    <x v="5"/>
    <x v="0"/>
    <s v="Jamie Blair"/>
    <x v="84"/>
    <n v="-1.0138934816295471"/>
  </r>
  <r>
    <x v="5"/>
    <x v="0"/>
    <s v="Jay Kelly"/>
    <x v="85"/>
    <n v="0.41293984623390262"/>
  </r>
  <r>
    <x v="5"/>
    <x v="0"/>
    <s v="Mat Ward"/>
    <x v="86"/>
    <n v="0.8477478729558382"/>
  </r>
  <r>
    <x v="5"/>
    <x v="0"/>
    <s v="Max Cubberley"/>
    <x v="87"/>
    <n v="0.29366308818579284"/>
  </r>
  <r>
    <x v="5"/>
    <x v="0"/>
    <s v="Neil Hawke"/>
    <x v="88"/>
    <n v="0.82242267159715809"/>
  </r>
  <r>
    <x v="5"/>
    <x v="0"/>
    <s v="Owen Williams"/>
    <x v="89"/>
    <n v="0.42473620261765244"/>
  </r>
  <r>
    <x v="5"/>
    <x v="0"/>
    <s v="Steve Smith"/>
    <x v="90"/>
    <n v="-0.15857620757338026"/>
  </r>
  <r>
    <x v="5"/>
    <x v="0"/>
    <s v="Stewart Carter"/>
    <x v="91"/>
    <n v="-0.35716612473996673"/>
  </r>
  <r>
    <x v="5"/>
    <x v="1"/>
    <s v="Ben Hendy"/>
    <x v="76"/>
    <n v="0.8085658331595198"/>
  </r>
  <r>
    <x v="5"/>
    <x v="1"/>
    <s v="Chris Braithwaite"/>
    <x v="77"/>
    <n v="-0.4818457657024186"/>
  </r>
  <r>
    <x v="5"/>
    <x v="1"/>
    <s v="Chris Hill"/>
    <x v="78"/>
    <n v="-0.53341748648797138"/>
  </r>
  <r>
    <x v="5"/>
    <x v="1"/>
    <s v="Dan Sayles"/>
    <x v="79"/>
    <n v="0.30246994695551205"/>
  </r>
  <r>
    <x v="5"/>
    <x v="1"/>
    <s v="David Slater"/>
    <x v="80"/>
    <n v="-0.5536969354354162"/>
  </r>
  <r>
    <x v="5"/>
    <x v="1"/>
    <s v="Geoffrey Manboob"/>
    <x v="81"/>
    <n v="-0.65883556109137231"/>
  </r>
  <r>
    <x v="5"/>
    <x v="1"/>
    <s v="Ian Kulkowski"/>
    <x v="82"/>
    <n v="-0.22511261167082089"/>
  </r>
  <r>
    <x v="5"/>
    <x v="1"/>
    <s v="C - James Goodson"/>
    <x v="83"/>
    <n v="0.34818939177631109"/>
  </r>
  <r>
    <x v="5"/>
    <x v="1"/>
    <s v="Jamie Blair"/>
    <x v="84"/>
    <n v="-0.93983219085277037"/>
  </r>
  <r>
    <x v="5"/>
    <x v="1"/>
    <s v="Jay Kelly"/>
    <x v="85"/>
    <n v="5.5781382903746859E-2"/>
  </r>
  <r>
    <x v="5"/>
    <x v="1"/>
    <s v="Mat Ward"/>
    <x v="86"/>
    <n v="0.82705845825335889"/>
  </r>
  <r>
    <x v="5"/>
    <x v="1"/>
    <s v="Max Cubberley"/>
    <x v="87"/>
    <n v="0.35084920198237446"/>
  </r>
  <r>
    <x v="5"/>
    <x v="1"/>
    <s v="Neil Hawke"/>
    <x v="88"/>
    <n v="0.82393375632364607"/>
  </r>
  <r>
    <x v="5"/>
    <x v="1"/>
    <s v="Owen Williams"/>
    <x v="89"/>
    <n v="0.40395161719280848"/>
  </r>
  <r>
    <x v="5"/>
    <x v="1"/>
    <s v="Steve Smith"/>
    <x v="90"/>
    <n v="-0.29375123109960366"/>
  </r>
  <r>
    <x v="5"/>
    <x v="1"/>
    <s v="Stewart Carter"/>
    <x v="91"/>
    <n v="-0.49109532677092566"/>
  </r>
  <r>
    <x v="5"/>
    <x v="2"/>
    <s v="Ben Hendy"/>
    <x v="76"/>
    <n v="-0.49148486473508718"/>
  </r>
  <r>
    <x v="5"/>
    <x v="2"/>
    <s v="Chris Braithwaite"/>
    <x v="77"/>
    <n v="-0.72752618505315325"/>
  </r>
  <r>
    <x v="5"/>
    <x v="2"/>
    <s v="Chris Hill"/>
    <x v="78"/>
    <n v="-0.88287336985975284"/>
  </r>
  <r>
    <x v="5"/>
    <x v="2"/>
    <s v="Dan Sayles"/>
    <x v="79"/>
    <n v="0.83232838953318466"/>
  </r>
  <r>
    <x v="5"/>
    <x v="2"/>
    <s v="David Slater"/>
    <x v="80"/>
    <n v="-0.81348546182094084"/>
  </r>
  <r>
    <x v="5"/>
    <x v="2"/>
    <s v="Geoffrey Manboob"/>
    <x v="81"/>
    <n v="-0.60302697277262862"/>
  </r>
  <r>
    <x v="5"/>
    <x v="2"/>
    <s v="Ian Kulkowski"/>
    <x v="82"/>
    <n v="-0.36643079866605804"/>
  </r>
  <r>
    <x v="5"/>
    <x v="2"/>
    <s v="C - James Goodson"/>
    <x v="83"/>
    <n v="0.68057571534256045"/>
  </r>
  <r>
    <x v="5"/>
    <x v="2"/>
    <s v="Jamie Blair"/>
    <x v="84"/>
    <n v="-1.2859931902140211"/>
  </r>
  <r>
    <x v="5"/>
    <x v="2"/>
    <s v="Jay Kelly"/>
    <x v="85"/>
    <n v="0.94716814887336254"/>
  </r>
  <r>
    <x v="5"/>
    <x v="2"/>
    <s v="Mat Ward"/>
    <x v="86"/>
    <n v="0.92443896861831598"/>
  </r>
  <r>
    <x v="5"/>
    <x v="2"/>
    <s v="Max Cubberley"/>
    <x v="87"/>
    <n v="-0.2700175775326823"/>
  </r>
  <r>
    <x v="5"/>
    <x v="2"/>
    <s v="Neil Hawke"/>
    <x v="88"/>
    <n v="0.81628061641436711"/>
  </r>
  <r>
    <x v="5"/>
    <x v="2"/>
    <s v="Owen Williams"/>
    <x v="89"/>
    <n v="0.50556029020041493"/>
  </r>
  <r>
    <x v="5"/>
    <x v="2"/>
    <s v="Steve Smith"/>
    <x v="90"/>
    <n v="0.49103751522412153"/>
  </r>
  <r>
    <x v="5"/>
    <x v="2"/>
    <s v="Stewart Carter"/>
    <x v="91"/>
    <n v="0.604966849639689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:I31" firstHeaderRow="1" firstDataRow="2" firstDataCol="1" rowPageCount="3" colPageCount="1"/>
  <pivotFields count="22">
    <pivotField showAll="0"/>
    <pivotField axis="axisPage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Page" multipleItemSelectionAllowed="1" showAll="0">
      <items count="5">
        <item x="3"/>
        <item x="2"/>
        <item x="1"/>
        <item x="0"/>
        <item t="default"/>
      </items>
    </pivotField>
    <pivotField axis="axisRow" showAll="0" sortType="descending">
      <items count="26">
        <item x="1"/>
        <item x="0"/>
        <item x="4"/>
        <item x="19"/>
        <item x="2"/>
        <item x="10"/>
        <item x="3"/>
        <item x="7"/>
        <item x="18"/>
        <item x="15"/>
        <item x="21"/>
        <item x="17"/>
        <item x="6"/>
        <item x="13"/>
        <item x="11"/>
        <item x="9"/>
        <item x="8"/>
        <item x="12"/>
        <item x="14"/>
        <item x="16"/>
        <item x="20"/>
        <item x="5"/>
        <item x="22"/>
        <item x="23"/>
        <item h="1" m="1" x="24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/>
    <pivotField dataField="1" showAll="0"/>
    <pivotField dataField="1" showAll="0"/>
    <pivotField showAll="0"/>
    <pivotField dataField="1" showAll="0"/>
    <pivotField dataField="1" showAll="0"/>
    <pivotField dataField="1" showAll="0" defaultSubtotal="0"/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name="Wins2"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25">
    <i>
      <x v="23"/>
    </i>
    <i>
      <x v="1"/>
    </i>
    <i>
      <x v="9"/>
    </i>
    <i>
      <x v="18"/>
    </i>
    <i>
      <x v="13"/>
    </i>
    <i>
      <x v="5"/>
    </i>
    <i>
      <x v="6"/>
    </i>
    <i>
      <x v="4"/>
    </i>
    <i>
      <x v="2"/>
    </i>
    <i>
      <x v="14"/>
    </i>
    <i>
      <x v="15"/>
    </i>
    <i>
      <x v="20"/>
    </i>
    <i>
      <x v="7"/>
    </i>
    <i>
      <x v="12"/>
    </i>
    <i>
      <x v="3"/>
    </i>
    <i>
      <x/>
    </i>
    <i>
      <x v="22"/>
    </i>
    <i>
      <x v="17"/>
    </i>
    <i>
      <x v="8"/>
    </i>
    <i>
      <x v="16"/>
    </i>
    <i>
      <x v="11"/>
    </i>
    <i>
      <x v="10"/>
    </i>
    <i>
      <x v="21"/>
    </i>
    <i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3">
    <pageField fld="1" hier="-1"/>
    <pageField fld="2" hier="-1"/>
    <pageField fld="3" hier="-1"/>
  </pageFields>
  <dataFields count="8">
    <dataField name="Wins" fld="9" baseField="0" baseItem="0"/>
    <dataField name="Losses" fld="10" baseField="0" baseItem="0"/>
    <dataField name="Ties" fld="11" baseField="0" baseItem="0"/>
    <dataField name="F" fld="6" baseField="0" baseItem="0"/>
    <dataField name="A" fld="7" baseField="0" baseItem="0"/>
    <dataField name="PPG" fld="19" baseField="0" baseItem="0" numFmtId="2"/>
    <dataField name="APG" fld="20" baseField="0" baseItem="0" numFmtId="2"/>
    <dataField name="%age" fld="21" baseField="0" baseItem="0" numFmtId="164"/>
  </dataFields>
  <formats count="4">
    <format dxfId="7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7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76">
      <pivotArea outline="0" collapsedLevelsAreSubtotals="1" fieldPosition="0">
        <references count="1">
          <reference field="4294967294" count="2" selected="0">
            <x v="5"/>
            <x v="6"/>
          </reference>
        </references>
      </pivotArea>
    </format>
    <format dxfId="75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17:R25" firstHeaderRow="1" firstDataRow="2" firstDataCol="1" rowPageCount="1" colPageCount="1"/>
  <pivotFields count="22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axis="axisPage" dataField="1" showAll="0">
      <items count="3">
        <item x="1"/>
        <item x="0"/>
        <item t="default"/>
      </items>
    </pivotField>
    <pivotField showAll="0"/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4" item="1" hier="-1"/>
  </pageFields>
  <dataFields count="1">
    <dataField name="Count of Century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4" cacheId="459" dataOnRows="1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62:R130" firstHeaderRow="1" firstDataRow="2" firstDataCol="1" rowPageCount="1" colPageCount="1"/>
  <pivotFields count="22"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numFmtId="2" showAll="0"/>
    <pivotField showAll="0"/>
    <pivotField axis="axisRow" showAll="0">
      <items count="17">
        <item x="11"/>
        <item x="4"/>
        <item x="0"/>
        <item x="10"/>
        <item x="8"/>
        <item x="7"/>
        <item x="2"/>
        <item x="1"/>
        <item x="9"/>
        <item x="6"/>
        <item x="3"/>
        <item x="5"/>
        <item x="13"/>
        <item x="15"/>
        <item x="12"/>
        <item x="14"/>
        <item t="default"/>
      </items>
    </pivotField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5"/>
    <field x="-2"/>
  </rowFields>
  <rowItems count="67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>
      <x v="2"/>
    </i>
    <i r="1">
      <x/>
    </i>
    <i r="1" i="1">
      <x v="1"/>
    </i>
    <i r="1" i="2">
      <x v="2"/>
    </i>
    <i>
      <x v="3"/>
    </i>
    <i r="1">
      <x/>
    </i>
    <i r="1" i="1">
      <x v="1"/>
    </i>
    <i r="1" i="2">
      <x v="2"/>
    </i>
    <i>
      <x v="4"/>
    </i>
    <i r="1">
      <x/>
    </i>
    <i r="1" i="1">
      <x v="1"/>
    </i>
    <i r="1" i="2">
      <x v="2"/>
    </i>
    <i>
      <x v="5"/>
    </i>
    <i r="1">
      <x/>
    </i>
    <i r="1" i="1">
      <x v="1"/>
    </i>
    <i r="1" i="2">
      <x v="2"/>
    </i>
    <i>
      <x v="6"/>
    </i>
    <i r="1">
      <x/>
    </i>
    <i r="1" i="1">
      <x v="1"/>
    </i>
    <i r="1" i="2">
      <x v="2"/>
    </i>
    <i>
      <x v="7"/>
    </i>
    <i r="1">
      <x/>
    </i>
    <i r="1" i="1">
      <x v="1"/>
    </i>
    <i r="1" i="2">
      <x v="2"/>
    </i>
    <i>
      <x v="8"/>
    </i>
    <i r="1">
      <x/>
    </i>
    <i r="1" i="1">
      <x v="1"/>
    </i>
    <i r="1" i="2">
      <x v="2"/>
    </i>
    <i>
      <x v="9"/>
    </i>
    <i r="1">
      <x/>
    </i>
    <i r="1" i="1">
      <x v="1"/>
    </i>
    <i r="1" i="2">
      <x v="2"/>
    </i>
    <i>
      <x v="10"/>
    </i>
    <i r="1">
      <x/>
    </i>
    <i r="1" i="1">
      <x v="1"/>
    </i>
    <i r="1" i="2">
      <x v="2"/>
    </i>
    <i>
      <x v="11"/>
    </i>
    <i r="1">
      <x/>
    </i>
    <i r="1" i="1">
      <x v="1"/>
    </i>
    <i r="1" i="2">
      <x v="2"/>
    </i>
    <i>
      <x v="12"/>
    </i>
    <i r="1">
      <x/>
    </i>
    <i r="1" i="1">
      <x v="1"/>
    </i>
    <i r="1" i="2">
      <x v="2"/>
    </i>
    <i>
      <x v="13"/>
    </i>
    <i r="1">
      <x/>
    </i>
    <i r="1" i="1">
      <x v="1"/>
    </i>
    <i r="1" i="2">
      <x v="2"/>
    </i>
    <i>
      <x v="14"/>
    </i>
    <i r="1">
      <x/>
    </i>
    <i r="1" i="1">
      <x v="1"/>
    </i>
    <i r="1" i="2">
      <x v="2"/>
    </i>
    <i>
      <x v="15"/>
    </i>
    <i r="1"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" hier="-1"/>
  </pageFields>
  <dataFields count="3">
    <dataField name="Sum of W" fld="9" baseField="0" baseItem="0"/>
    <dataField name="Sum of L" fld="10" baseField="0" baseItem="0"/>
    <dataField name="Sum of T" fld="11" baseField="0" baseItem="0"/>
  </dataFields>
  <formats count="1">
    <format dxfId="6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3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34:R52" firstHeaderRow="1" firstDataRow="2" firstDataCol="1" rowPageCount="1" colPageCount="1"/>
  <pivotFields count="22">
    <pivotField showAll="0"/>
    <pivotField axis="axisPage" multipleItemSelectionAllowed="1" showAll="0">
      <items count="7">
        <item h="1" x="0"/>
        <item x="1"/>
        <item x="2"/>
        <item x="3"/>
        <item x="4"/>
        <item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axis="axisRow" showAll="0">
      <items count="17">
        <item x="11"/>
        <item x="4"/>
        <item x="0"/>
        <item x="10"/>
        <item x="8"/>
        <item x="7"/>
        <item x="2"/>
        <item x="1"/>
        <item x="9"/>
        <item x="6"/>
        <item x="3"/>
        <item x="5"/>
        <item x="13"/>
        <item x="15"/>
        <item x="12"/>
        <item x="14"/>
        <item t="default"/>
      </items>
    </pivotField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5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" hier="-1"/>
  </pageFields>
  <dataFields count="1">
    <dataField name="Average of For" fld="6" subtotal="average" baseField="0" baseItem="0" numFmtId="2"/>
  </dataFields>
  <formats count="1">
    <format dxfId="6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2" cacheId="459" dataOnRows="1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12:R24" firstHeaderRow="1" firstDataRow="2" firstDataCol="1" rowPageCount="1" colPageCount="1"/>
  <pivotFields count="22"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numFmtId="2" showAll="0"/>
    <pivotField showAll="0"/>
    <pivotField showAll="0"/>
    <pivotField axis="axisRow" showAll="0">
      <items count="5">
        <item x="1"/>
        <item x="0"/>
        <item h="1" m="1" x="3"/>
        <item h="1" m="1" x="2"/>
        <item t="default"/>
      </items>
    </pivotField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6"/>
    <field x="-2"/>
  </rowFields>
  <rowItems count="11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" hier="-1"/>
  </pageFields>
  <dataFields count="3">
    <dataField name="Sum of W" fld="9" baseField="0" baseItem="0"/>
    <dataField name="Sum of L" fld="10" baseField="0" baseItem="0"/>
    <dataField name="Sum of T" fld="11" baseField="0" baseItem="0"/>
  </dataFields>
  <formats count="1">
    <format dxfId="6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3:R7" firstHeaderRow="1" firstDataRow="2" firstDataCol="1" rowPageCount="1" colPageCount="1"/>
  <pivotFields count="22"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axis="axisRow" showAll="0">
      <items count="5">
        <item x="0"/>
        <item x="1"/>
        <item h="1" m="1" x="3"/>
        <item h="1" m="1" x="2"/>
        <item t="default"/>
      </items>
    </pivotField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6"/>
  </rowFields>
  <rowItems count="3">
    <i>
      <x/>
    </i>
    <i>
      <x v="1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" hier="-1"/>
  </pageFields>
  <dataFields count="1">
    <dataField name="Average of For" fld="6" subtotal="average" baseField="0" baseItem="0" numFmtId="2"/>
  </dataFields>
  <formats count="1">
    <format dxfId="6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3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 chartFormat="5">
  <location ref="AD7:AJ25" firstHeaderRow="1" firstDataRow="2" firstDataCol="1" rowPageCount="4" colPageCount="1"/>
  <pivotFields count="22">
    <pivotField showAll="0"/>
    <pivotField axis="axisCol" multipleItemSelectionAllowed="1" showAll="0">
      <items count="7">
        <item h="1" x="0"/>
        <item x="1"/>
        <item x="2"/>
        <item x="3"/>
        <item x="4"/>
        <item x="5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axis="axisPage" showAll="0">
      <items count="26">
        <item m="1" x="24"/>
        <item x="0"/>
        <item x="1"/>
        <item x="5"/>
        <item x="19"/>
        <item x="3"/>
        <item x="11"/>
        <item x="2"/>
        <item x="6"/>
        <item x="9"/>
        <item x="18"/>
        <item x="14"/>
        <item x="21"/>
        <item x="16"/>
        <item x="7"/>
        <item x="13"/>
        <item x="10"/>
        <item x="8"/>
        <item x="12"/>
        <item x="23"/>
        <item x="15"/>
        <item x="17"/>
        <item x="20"/>
        <item x="22"/>
        <item x="4"/>
        <item t="default"/>
      </items>
    </pivotField>
    <pivotField dataField="1" showAll="0"/>
    <pivotField showAll="0"/>
    <pivotField axis="axisPage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axis="axisRow" showAll="0" defaultSubtotal="0">
      <items count="17">
        <item m="1" x="16"/>
        <item x="14"/>
        <item x="11"/>
        <item x="8"/>
        <item x="6"/>
        <item x="5"/>
        <item x="1"/>
        <item x="4"/>
        <item x="2"/>
        <item x="0"/>
        <item x="3"/>
        <item x="7"/>
        <item x="9"/>
        <item x="10"/>
        <item x="12"/>
        <item x="13"/>
        <item x="15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8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4">
    <pageField fld="2" hier="-1"/>
    <pageField fld="4" hier="-1"/>
    <pageField fld="5" hier="-1"/>
    <pageField fld="8" hier="-1"/>
  </pageFields>
  <dataFields count="1">
    <dataField name="Count of For" fld="6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4">
  <location ref="Q7:R24" firstHeaderRow="1" firstDataRow="1" firstDataCol="1" rowPageCount="5" colPageCount="1"/>
  <pivotFields count="22">
    <pivotField showAll="0"/>
    <pivotField axis="axisPage" multipleItemSelectionAllowed="1" showAll="0">
      <items count="7">
        <item h="1" x="0"/>
        <item x="1"/>
        <item x="2"/>
        <item x="3"/>
        <item x="4"/>
        <item x="5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axis="axisPage" showAll="0">
      <items count="26">
        <item m="1" x="24"/>
        <item x="0"/>
        <item x="1"/>
        <item x="5"/>
        <item x="19"/>
        <item x="3"/>
        <item x="11"/>
        <item x="2"/>
        <item x="6"/>
        <item x="9"/>
        <item x="18"/>
        <item x="14"/>
        <item x="21"/>
        <item x="16"/>
        <item x="7"/>
        <item x="13"/>
        <item x="10"/>
        <item x="8"/>
        <item x="12"/>
        <item x="23"/>
        <item x="15"/>
        <item x="17"/>
        <item x="20"/>
        <item x="22"/>
        <item x="4"/>
        <item t="default"/>
      </items>
    </pivotField>
    <pivotField dataField="1" showAll="0"/>
    <pivotField showAll="0"/>
    <pivotField axis="axisPage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axis="axisRow" showAll="0" defaultSubtotal="0">
      <items count="17">
        <item m="1" x="16"/>
        <item x="14"/>
        <item x="11"/>
        <item x="8"/>
        <item x="6"/>
        <item x="5"/>
        <item x="1"/>
        <item x="4"/>
        <item x="2"/>
        <item x="0"/>
        <item x="3"/>
        <item x="7"/>
        <item x="9"/>
        <item x="10"/>
        <item x="12"/>
        <item x="13"/>
        <item x="15"/>
      </items>
    </pivotField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8"/>
  </rowFields>
  <row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5">
    <pageField fld="1" hier="-1"/>
    <pageField fld="2" hier="-1"/>
    <pageField fld="4" hier="-1"/>
    <pageField fld="5" hier="-1"/>
    <pageField fld="8" hier="-1"/>
  </pageFields>
  <dataFields count="1">
    <dataField name="Count of For" fld="6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3">
  <location ref="A7:B124" firstHeaderRow="1" firstDataRow="1" firstDataCol="1" rowPageCount="5" colPageCount="1"/>
  <pivotFields count="22"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axis="axisPage" showAll="0">
      <items count="26">
        <item m="1" x="24"/>
        <item x="0"/>
        <item x="1"/>
        <item x="5"/>
        <item x="19"/>
        <item x="3"/>
        <item x="11"/>
        <item x="2"/>
        <item x="6"/>
        <item x="9"/>
        <item x="18"/>
        <item x="14"/>
        <item x="21"/>
        <item x="16"/>
        <item x="7"/>
        <item x="13"/>
        <item x="10"/>
        <item x="8"/>
        <item x="12"/>
        <item x="23"/>
        <item x="15"/>
        <item x="17"/>
        <item x="20"/>
        <item x="22"/>
        <item x="4"/>
        <item t="default"/>
      </items>
    </pivotField>
    <pivotField axis="axisRow" dataField="1" showAll="0">
      <items count="117">
        <item x="101"/>
        <item x="105"/>
        <item x="111"/>
        <item x="113"/>
        <item x="114"/>
        <item x="59"/>
        <item x="110"/>
        <item x="106"/>
        <item x="102"/>
        <item x="112"/>
        <item x="109"/>
        <item x="89"/>
        <item x="93"/>
        <item x="79"/>
        <item x="58"/>
        <item x="95"/>
        <item x="24"/>
        <item x="64"/>
        <item x="73"/>
        <item x="103"/>
        <item x="99"/>
        <item x="67"/>
        <item x="16"/>
        <item x="37"/>
        <item x="40"/>
        <item x="46"/>
        <item x="57"/>
        <item x="69"/>
        <item x="23"/>
        <item x="15"/>
        <item x="90"/>
        <item x="53"/>
        <item x="86"/>
        <item x="44"/>
        <item x="27"/>
        <item x="11"/>
        <item x="62"/>
        <item x="21"/>
        <item x="2"/>
        <item x="60"/>
        <item x="1"/>
        <item x="66"/>
        <item x="17"/>
        <item x="26"/>
        <item x="9"/>
        <item x="12"/>
        <item x="74"/>
        <item x="32"/>
        <item x="35"/>
        <item x="42"/>
        <item x="6"/>
        <item x="25"/>
        <item x="51"/>
        <item x="8"/>
        <item x="50"/>
        <item x="39"/>
        <item x="34"/>
        <item x="13"/>
        <item x="18"/>
        <item x="92"/>
        <item x="28"/>
        <item x="30"/>
        <item x="4"/>
        <item x="55"/>
        <item x="29"/>
        <item x="47"/>
        <item x="48"/>
        <item x="20"/>
        <item x="10"/>
        <item x="52"/>
        <item x="3"/>
        <item x="41"/>
        <item x="7"/>
        <item x="38"/>
        <item x="0"/>
        <item x="33"/>
        <item x="87"/>
        <item x="76"/>
        <item x="14"/>
        <item x="81"/>
        <item x="43"/>
        <item x="77"/>
        <item x="5"/>
        <item x="65"/>
        <item x="49"/>
        <item x="19"/>
        <item x="45"/>
        <item x="82"/>
        <item x="61"/>
        <item x="22"/>
        <item x="70"/>
        <item x="71"/>
        <item x="88"/>
        <item x="91"/>
        <item x="31"/>
        <item x="63"/>
        <item x="94"/>
        <item x="72"/>
        <item x="36"/>
        <item x="80"/>
        <item x="68"/>
        <item x="85"/>
        <item x="56"/>
        <item x="97"/>
        <item x="83"/>
        <item x="96"/>
        <item x="75"/>
        <item x="78"/>
        <item x="98"/>
        <item x="54"/>
        <item x="107"/>
        <item x="104"/>
        <item x="84"/>
        <item x="100"/>
        <item x="108"/>
        <item x="115"/>
        <item t="default"/>
      </items>
    </pivotField>
    <pivotField showAll="0"/>
    <pivotField axis="axisPage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6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Items count="1">
    <i/>
  </colItems>
  <pageFields count="5">
    <pageField fld="1" hier="-1"/>
    <pageField fld="2" hier="-1"/>
    <pageField fld="4" hier="-1"/>
    <pageField fld="5" hier="-1"/>
    <pageField fld="8" hier="-1"/>
  </pageFields>
  <dataFields count="1">
    <dataField name="Count of For" fld="6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5" cacheId="45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V15:BN109" firstHeaderRow="1" firstDataRow="2" firstDataCol="1" rowPageCount="13" colPageCount="1"/>
  <pivotFields count="20">
    <pivotField showAll="0"/>
    <pivotField axis="axisPage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Row" showAl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5">
        <item x="3"/>
        <item x="0"/>
        <item x="2"/>
        <item x="1"/>
        <item t="default"/>
      </items>
    </pivotField>
    <pivotField axis="axisPage" showAll="0">
      <items count="6">
        <item x="4"/>
        <item x="3"/>
        <item x="0"/>
        <item x="2"/>
        <item x="1"/>
        <item t="default"/>
      </items>
    </pivotField>
    <pivotField axis="axisPage" showAll="0">
      <items count="11">
        <item m="1" x="7"/>
        <item x="5"/>
        <item x="4"/>
        <item m="1" x="9"/>
        <item x="1"/>
        <item m="1" x="6"/>
        <item x="0"/>
        <item m="1" x="8"/>
        <item x="3"/>
        <item x="2"/>
        <item t="default"/>
      </items>
    </pivotField>
    <pivotField axis="axisPage" showAll="0">
      <items count="12">
        <item m="1" x="8"/>
        <item x="5"/>
        <item m="1" x="10"/>
        <item x="6"/>
        <item x="3"/>
        <item m="1" x="7"/>
        <item x="1"/>
        <item m="1" x="9"/>
        <item x="0"/>
        <item x="4"/>
        <item x="2"/>
        <item t="default"/>
      </items>
    </pivotField>
    <pivotField axis="axisPage" showAll="0">
      <items count="14">
        <item m="1" x="10"/>
        <item x="6"/>
        <item m="1" x="12"/>
        <item x="8"/>
        <item x="4"/>
        <item m="1" x="9"/>
        <item x="7"/>
        <item x="1"/>
        <item m="1" x="11"/>
        <item x="0"/>
        <item x="2"/>
        <item x="5"/>
        <item x="3"/>
        <item t="default"/>
      </items>
    </pivotField>
    <pivotField axis="axisPage" showAll="0">
      <items count="21">
        <item m="1" x="13"/>
        <item x="7"/>
        <item m="1" x="17"/>
        <item x="9"/>
        <item x="3"/>
        <item m="1" x="11"/>
        <item x="8"/>
        <item x="6"/>
        <item m="1" x="15"/>
        <item x="1"/>
        <item x="0"/>
        <item x="4"/>
        <item x="2"/>
        <item x="5"/>
        <item m="1" x="18"/>
        <item m="1" x="19"/>
        <item m="1" x="10"/>
        <item m="1" x="14"/>
        <item m="1" x="12"/>
        <item m="1" x="16"/>
        <item t="default"/>
      </items>
    </pivotField>
    <pivotField axis="axisPage" showAll="0">
      <items count="28">
        <item m="1" x="16"/>
        <item m="1" x="22"/>
        <item x="8"/>
        <item x="3"/>
        <item m="1" x="12"/>
        <item x="5"/>
        <item m="1" x="19"/>
        <item x="7"/>
        <item x="1"/>
        <item x="6"/>
        <item x="0"/>
        <item x="2"/>
        <item x="4"/>
        <item m="1" x="23"/>
        <item m="1" x="24"/>
        <item m="1" x="10"/>
        <item m="1" x="17"/>
        <item m="1" x="13"/>
        <item m="1" x="20"/>
        <item m="1" x="14"/>
        <item m="1" x="15"/>
        <item m="1" x="26"/>
        <item m="1" x="18"/>
        <item m="1" x="21"/>
        <item m="1" x="25"/>
        <item m="1" x="11"/>
        <item x="9"/>
        <item t="default"/>
      </items>
    </pivotField>
    <pivotField axis="axisPage" showAll="0">
      <items count="29">
        <item m="1" x="17"/>
        <item m="1" x="23"/>
        <item x="9"/>
        <item x="7"/>
        <item m="1" x="13"/>
        <item x="3"/>
        <item m="1" x="20"/>
        <item x="8"/>
        <item x="1"/>
        <item x="6"/>
        <item x="0"/>
        <item x="4"/>
        <item x="2"/>
        <item x="5"/>
        <item m="1" x="24"/>
        <item m="1" x="25"/>
        <item m="1" x="11"/>
        <item m="1" x="18"/>
        <item m="1" x="14"/>
        <item m="1" x="21"/>
        <item m="1" x="15"/>
        <item m="1" x="16"/>
        <item m="1" x="27"/>
        <item m="1" x="19"/>
        <item m="1" x="22"/>
        <item m="1" x="26"/>
        <item m="1" x="12"/>
        <item x="10"/>
        <item t="default"/>
      </items>
    </pivotField>
    <pivotField axis="axisPage" showAll="0">
      <items count="40">
        <item m="1" x="21"/>
        <item m="1" x="31"/>
        <item x="10"/>
        <item x="6"/>
        <item m="1" x="15"/>
        <item x="7"/>
        <item m="1" x="25"/>
        <item x="9"/>
        <item x="4"/>
        <item x="8"/>
        <item x="1"/>
        <item x="0"/>
        <item x="11"/>
        <item x="2"/>
        <item x="5"/>
        <item x="3"/>
        <item m="1" x="32"/>
        <item m="1" x="33"/>
        <item m="1" x="13"/>
        <item m="1" x="22"/>
        <item m="1" x="16"/>
        <item m="1" x="26"/>
        <item m="1" x="17"/>
        <item m="1" x="18"/>
        <item m="1" x="35"/>
        <item m="1" x="23"/>
        <item m="1" x="27"/>
        <item m="1" x="34"/>
        <item m="1" x="14"/>
        <item m="1" x="28"/>
        <item m="1" x="29"/>
        <item m="1" x="20"/>
        <item m="1" x="36"/>
        <item m="1" x="24"/>
        <item m="1" x="37"/>
        <item m="1" x="19"/>
        <item m="1" x="38"/>
        <item m="1" x="30"/>
        <item x="12"/>
        <item t="default"/>
      </items>
    </pivotField>
    <pivotField axis="axisPage" showAll="0">
      <items count="43">
        <item m="1" x="24"/>
        <item x="12"/>
        <item m="1" x="34"/>
        <item x="13"/>
        <item m="1" x="18"/>
        <item x="6"/>
        <item m="1" x="28"/>
        <item x="9"/>
        <item x="4"/>
        <item x="8"/>
        <item x="3"/>
        <item x="10"/>
        <item x="0"/>
        <item x="14"/>
        <item x="5"/>
        <item x="1"/>
        <item x="11"/>
        <item x="2"/>
        <item x="7"/>
        <item m="1" x="35"/>
        <item m="1" x="36"/>
        <item m="1" x="16"/>
        <item m="1" x="25"/>
        <item m="1" x="19"/>
        <item m="1" x="29"/>
        <item m="1" x="20"/>
        <item m="1" x="21"/>
        <item m="1" x="38"/>
        <item m="1" x="26"/>
        <item m="1" x="30"/>
        <item m="1" x="37"/>
        <item m="1" x="17"/>
        <item m="1" x="31"/>
        <item m="1" x="32"/>
        <item m="1" x="23"/>
        <item m="1" x="39"/>
        <item m="1" x="27"/>
        <item m="1" x="40"/>
        <item m="1" x="22"/>
        <item m="1" x="41"/>
        <item m="1" x="33"/>
        <item x="15"/>
        <item t="default"/>
      </items>
    </pivotField>
    <pivotField axis="axisPage" showAll="0">
      <items count="43">
        <item m="1" x="24"/>
        <item x="13"/>
        <item m="1" x="34"/>
        <item m="1" x="18"/>
        <item x="12"/>
        <item m="1" x="28"/>
        <item x="6"/>
        <item x="7"/>
        <item x="4"/>
        <item x="8"/>
        <item x="0"/>
        <item x="10"/>
        <item x="1"/>
        <item x="14"/>
        <item x="5"/>
        <item x="2"/>
        <item x="9"/>
        <item x="3"/>
        <item m="1" x="35"/>
        <item m="1" x="36"/>
        <item m="1" x="16"/>
        <item m="1" x="25"/>
        <item m="1" x="19"/>
        <item m="1" x="29"/>
        <item m="1" x="20"/>
        <item m="1" x="21"/>
        <item m="1" x="38"/>
        <item m="1" x="26"/>
        <item m="1" x="30"/>
        <item m="1" x="37"/>
        <item m="1" x="17"/>
        <item m="1" x="31"/>
        <item m="1" x="32"/>
        <item m="1" x="23"/>
        <item m="1" x="39"/>
        <item m="1" x="27"/>
        <item m="1" x="40"/>
        <item m="1" x="22"/>
        <item m="1" x="41"/>
        <item m="1" x="33"/>
        <item x="11"/>
        <item x="15"/>
        <item t="default"/>
      </items>
    </pivotField>
    <pivotField axis="axisCol" showAll="0">
      <items count="52">
        <item m="1" x="27"/>
        <item x="10"/>
        <item x="5"/>
        <item m="1" x="41"/>
        <item m="1" x="19"/>
        <item x="3"/>
        <item x="2"/>
        <item x="12"/>
        <item x="6"/>
        <item x="16"/>
        <item x="1"/>
        <item x="9"/>
        <item x="0"/>
        <item x="8"/>
        <item x="4"/>
        <item x="15"/>
        <item m="1" x="34"/>
        <item x="14"/>
        <item m="1" x="44"/>
        <item m="1" x="45"/>
        <item m="1" x="17"/>
        <item m="1" x="30"/>
        <item m="1" x="22"/>
        <item m="1" x="36"/>
        <item m="1" x="23"/>
        <item m="1" x="24"/>
        <item m="1" x="47"/>
        <item m="1" x="31"/>
        <item m="1" x="37"/>
        <item m="1" x="46"/>
        <item m="1" x="18"/>
        <item m="1" x="38"/>
        <item m="1" x="39"/>
        <item m="1" x="26"/>
        <item m="1" x="48"/>
        <item m="1" x="33"/>
        <item m="1" x="49"/>
        <item m="1" x="25"/>
        <item m="1" x="50"/>
        <item m="1" x="40"/>
        <item m="1" x="20"/>
        <item m="1" x="43"/>
        <item m="1" x="21"/>
        <item m="1" x="28"/>
        <item m="1" x="42"/>
        <item m="1" x="32"/>
        <item m="1" x="29"/>
        <item m="1" x="35"/>
        <item x="7"/>
        <item x="11"/>
        <item x="13"/>
        <item t="default"/>
      </items>
    </pivotField>
    <pivotField showAll="0"/>
    <pivotField showAll="0"/>
    <pivotField showAll="0"/>
  </pivotFields>
  <rowFields count="1">
    <field x="3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16"/>
  </colFields>
  <colItems count="18"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48"/>
    </i>
    <i>
      <x v="49"/>
    </i>
    <i>
      <x v="50"/>
    </i>
    <i t="grand">
      <x/>
    </i>
  </colItems>
  <pageFields count="13">
    <pageField fld="1" hier="-1"/>
    <pageField fld="4" hier="-1"/>
    <pageField fld="5" hier="-1"/>
    <pageField fld="6" hier="-1"/>
    <pageField fld="7" hier="-1"/>
    <pageField fld="8" hier="-1"/>
    <pageField fld="9" hier="-1"/>
    <pageField fld="10" hier="-1"/>
    <pageField fld="11" hier="-1"/>
    <pageField fld="12" hier="-1"/>
    <pageField fld="13" hier="-1"/>
    <pageField fld="14" hier="-1"/>
    <pageField fld="15" hier="-1"/>
  </pageFields>
  <dataFields count="1">
    <dataField name="Count of Playoffs?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4" cacheId="45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Q15:AT109" firstHeaderRow="1" firstDataRow="2" firstDataCol="1" rowPageCount="13" colPageCount="1"/>
  <pivotFields count="20">
    <pivotField showAll="0"/>
    <pivotField showAll="0"/>
    <pivotField axis="axisCol" dataField="1" showAll="0">
      <items count="4">
        <item x="0"/>
        <item x="1"/>
        <item h="1" m="1" x="2"/>
        <item t="default"/>
      </items>
    </pivotField>
    <pivotField axis="axisRow" showAl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5">
        <item x="3"/>
        <item x="0"/>
        <item x="2"/>
        <item x="1"/>
        <item t="default"/>
      </items>
    </pivotField>
    <pivotField axis="axisPage" showAll="0">
      <items count="6">
        <item x="4"/>
        <item x="3"/>
        <item x="0"/>
        <item x="2"/>
        <item x="1"/>
        <item t="default"/>
      </items>
    </pivotField>
    <pivotField axis="axisPage" showAll="0">
      <items count="11">
        <item m="1" x="7"/>
        <item x="5"/>
        <item x="4"/>
        <item m="1" x="9"/>
        <item x="1"/>
        <item m="1" x="6"/>
        <item x="0"/>
        <item m="1" x="8"/>
        <item x="3"/>
        <item x="2"/>
        <item t="default"/>
      </items>
    </pivotField>
    <pivotField axis="axisPage" showAll="0">
      <items count="12">
        <item m="1" x="8"/>
        <item x="5"/>
        <item m="1" x="10"/>
        <item x="6"/>
        <item x="3"/>
        <item m="1" x="7"/>
        <item x="1"/>
        <item m="1" x="9"/>
        <item x="0"/>
        <item x="4"/>
        <item x="2"/>
        <item t="default"/>
      </items>
    </pivotField>
    <pivotField axis="axisPage" showAll="0">
      <items count="14">
        <item m="1" x="10"/>
        <item x="6"/>
        <item m="1" x="12"/>
        <item x="8"/>
        <item x="4"/>
        <item m="1" x="9"/>
        <item x="7"/>
        <item x="1"/>
        <item m="1" x="11"/>
        <item x="0"/>
        <item x="2"/>
        <item x="5"/>
        <item x="3"/>
        <item t="default"/>
      </items>
    </pivotField>
    <pivotField axis="axisPage" showAll="0">
      <items count="21">
        <item m="1" x="13"/>
        <item x="7"/>
        <item m="1" x="17"/>
        <item x="9"/>
        <item x="3"/>
        <item m="1" x="11"/>
        <item x="8"/>
        <item x="6"/>
        <item m="1" x="15"/>
        <item x="1"/>
        <item x="0"/>
        <item x="4"/>
        <item x="2"/>
        <item x="5"/>
        <item m="1" x="18"/>
        <item m="1" x="19"/>
        <item m="1" x="10"/>
        <item m="1" x="14"/>
        <item m="1" x="12"/>
        <item m="1" x="16"/>
        <item t="default"/>
      </items>
    </pivotField>
    <pivotField axis="axisPage" showAll="0">
      <items count="28">
        <item m="1" x="16"/>
        <item m="1" x="22"/>
        <item x="8"/>
        <item x="3"/>
        <item m="1" x="12"/>
        <item x="5"/>
        <item m="1" x="19"/>
        <item x="7"/>
        <item x="1"/>
        <item x="6"/>
        <item x="0"/>
        <item x="2"/>
        <item x="4"/>
        <item m="1" x="23"/>
        <item m="1" x="24"/>
        <item m="1" x="10"/>
        <item m="1" x="17"/>
        <item m="1" x="13"/>
        <item m="1" x="20"/>
        <item m="1" x="14"/>
        <item m="1" x="15"/>
        <item m="1" x="26"/>
        <item m="1" x="18"/>
        <item m="1" x="21"/>
        <item m="1" x="25"/>
        <item m="1" x="11"/>
        <item x="9"/>
        <item t="default"/>
      </items>
    </pivotField>
    <pivotField axis="axisPage" showAll="0">
      <items count="29">
        <item m="1" x="17"/>
        <item m="1" x="23"/>
        <item x="9"/>
        <item x="7"/>
        <item m="1" x="13"/>
        <item x="3"/>
        <item m="1" x="20"/>
        <item x="8"/>
        <item x="1"/>
        <item x="6"/>
        <item x="0"/>
        <item x="4"/>
        <item x="2"/>
        <item x="5"/>
        <item m="1" x="24"/>
        <item m="1" x="25"/>
        <item m="1" x="11"/>
        <item m="1" x="18"/>
        <item m="1" x="14"/>
        <item m="1" x="21"/>
        <item m="1" x="15"/>
        <item m="1" x="16"/>
        <item m="1" x="27"/>
        <item m="1" x="19"/>
        <item m="1" x="22"/>
        <item m="1" x="26"/>
        <item m="1" x="12"/>
        <item x="10"/>
        <item t="default"/>
      </items>
    </pivotField>
    <pivotField axis="axisPage" showAll="0">
      <items count="40">
        <item m="1" x="21"/>
        <item m="1" x="31"/>
        <item x="10"/>
        <item x="6"/>
        <item m="1" x="15"/>
        <item x="7"/>
        <item m="1" x="25"/>
        <item x="9"/>
        <item x="4"/>
        <item x="8"/>
        <item x="1"/>
        <item x="0"/>
        <item x="11"/>
        <item x="2"/>
        <item x="5"/>
        <item x="3"/>
        <item m="1" x="32"/>
        <item m="1" x="33"/>
        <item m="1" x="13"/>
        <item m="1" x="22"/>
        <item m="1" x="16"/>
        <item m="1" x="26"/>
        <item m="1" x="17"/>
        <item m="1" x="18"/>
        <item m="1" x="35"/>
        <item m="1" x="23"/>
        <item m="1" x="27"/>
        <item m="1" x="34"/>
        <item m="1" x="14"/>
        <item m="1" x="28"/>
        <item m="1" x="29"/>
        <item m="1" x="20"/>
        <item m="1" x="36"/>
        <item m="1" x="24"/>
        <item m="1" x="37"/>
        <item m="1" x="19"/>
        <item m="1" x="38"/>
        <item m="1" x="30"/>
        <item x="12"/>
        <item t="default"/>
      </items>
    </pivotField>
    <pivotField axis="axisPage" showAll="0">
      <items count="43">
        <item m="1" x="24"/>
        <item x="12"/>
        <item m="1" x="34"/>
        <item x="13"/>
        <item m="1" x="18"/>
        <item x="6"/>
        <item m="1" x="28"/>
        <item x="9"/>
        <item x="4"/>
        <item x="8"/>
        <item x="3"/>
        <item x="10"/>
        <item x="0"/>
        <item x="14"/>
        <item x="5"/>
        <item x="1"/>
        <item x="11"/>
        <item x="2"/>
        <item x="7"/>
        <item m="1" x="35"/>
        <item m="1" x="36"/>
        <item m="1" x="16"/>
        <item m="1" x="25"/>
        <item m="1" x="19"/>
        <item m="1" x="29"/>
        <item m="1" x="20"/>
        <item m="1" x="21"/>
        <item m="1" x="38"/>
        <item m="1" x="26"/>
        <item m="1" x="30"/>
        <item m="1" x="37"/>
        <item m="1" x="17"/>
        <item m="1" x="31"/>
        <item m="1" x="32"/>
        <item m="1" x="23"/>
        <item m="1" x="39"/>
        <item m="1" x="27"/>
        <item m="1" x="40"/>
        <item m="1" x="22"/>
        <item m="1" x="41"/>
        <item m="1" x="33"/>
        <item x="15"/>
        <item t="default"/>
      </items>
    </pivotField>
    <pivotField axis="axisPage" showAll="0">
      <items count="43">
        <item m="1" x="24"/>
        <item x="13"/>
        <item m="1" x="34"/>
        <item m="1" x="18"/>
        <item x="12"/>
        <item m="1" x="28"/>
        <item x="6"/>
        <item x="7"/>
        <item x="4"/>
        <item x="8"/>
        <item x="0"/>
        <item x="10"/>
        <item x="1"/>
        <item x="14"/>
        <item x="5"/>
        <item x="2"/>
        <item x="9"/>
        <item x="3"/>
        <item m="1" x="35"/>
        <item m="1" x="36"/>
        <item m="1" x="16"/>
        <item m="1" x="25"/>
        <item m="1" x="19"/>
        <item m="1" x="29"/>
        <item m="1" x="20"/>
        <item m="1" x="21"/>
        <item m="1" x="38"/>
        <item m="1" x="26"/>
        <item m="1" x="30"/>
        <item m="1" x="37"/>
        <item m="1" x="17"/>
        <item m="1" x="31"/>
        <item m="1" x="32"/>
        <item m="1" x="23"/>
        <item m="1" x="39"/>
        <item m="1" x="27"/>
        <item m="1" x="40"/>
        <item m="1" x="22"/>
        <item m="1" x="41"/>
        <item m="1" x="33"/>
        <item x="11"/>
        <item x="15"/>
        <item t="default"/>
      </items>
    </pivotField>
    <pivotField axis="axisPage" showAll="0">
      <items count="52">
        <item m="1" x="27"/>
        <item x="10"/>
        <item x="5"/>
        <item m="1" x="41"/>
        <item m="1" x="19"/>
        <item x="15"/>
        <item x="14"/>
        <item m="1" x="34"/>
        <item x="8"/>
        <item x="4"/>
        <item x="9"/>
        <item x="0"/>
        <item x="16"/>
        <item x="1"/>
        <item x="12"/>
        <item x="6"/>
        <item x="2"/>
        <item x="3"/>
        <item m="1" x="44"/>
        <item m="1" x="45"/>
        <item m="1" x="17"/>
        <item m="1" x="30"/>
        <item m="1" x="22"/>
        <item m="1" x="36"/>
        <item m="1" x="23"/>
        <item m="1" x="24"/>
        <item m="1" x="47"/>
        <item m="1" x="31"/>
        <item m="1" x="37"/>
        <item m="1" x="46"/>
        <item m="1" x="18"/>
        <item m="1" x="38"/>
        <item m="1" x="39"/>
        <item m="1" x="26"/>
        <item m="1" x="48"/>
        <item m="1" x="33"/>
        <item m="1" x="49"/>
        <item m="1" x="25"/>
        <item m="1" x="50"/>
        <item m="1" x="40"/>
        <item m="1" x="20"/>
        <item m="1" x="43"/>
        <item m="1" x="21"/>
        <item m="1" x="28"/>
        <item m="1" x="42"/>
        <item m="1" x="32"/>
        <item m="1" x="29"/>
        <item m="1" x="35"/>
        <item x="7"/>
        <item x="11"/>
        <item x="13"/>
        <item t="default"/>
      </items>
    </pivotField>
    <pivotField showAll="0"/>
    <pivotField showAll="0"/>
    <pivotField showAll="0"/>
  </pivotFields>
  <rowFields count="1">
    <field x="3"/>
  </rowFields>
  <rowItems count="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3">
    <pageField fld="4" hier="-1"/>
    <pageField fld="5" hier="-1"/>
    <pageField fld="6" hier="-1"/>
    <pageField fld="7" hier="-1"/>
    <pageField fld="8" hier="-1"/>
    <pageField fld="9" hier="-1"/>
    <pageField fld="10" hier="-1"/>
    <pageField fld="11" hier="-1"/>
    <pageField fld="12" hier="-1"/>
    <pageField fld="13" hier="-1"/>
    <pageField fld="14" hier="-1"/>
    <pageField fld="15" hier="-1"/>
    <pageField fld="16" hier="-1"/>
  </pageFields>
  <dataFields count="1">
    <dataField name="Count of Playoffs?" fld="2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:I30" firstHeaderRow="1" firstDataRow="2" firstDataCol="1" rowPageCount="4" colPageCount="1"/>
  <pivotFields count="22"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Page" multipleItemSelectionAllowed="1" showAll="0">
      <items count="5">
        <item x="3"/>
        <item x="2"/>
        <item x="1"/>
        <item x="0"/>
        <item t="default"/>
      </items>
    </pivotField>
    <pivotField axis="axisPage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14"/>
        <item x="16"/>
        <item x="20"/>
        <item x="5"/>
        <item x="22"/>
        <item x="23"/>
        <item m="1" x="24"/>
        <item t="default"/>
      </items>
    </pivotField>
    <pivotField axis="axisRow" showAll="0" sortType="descending">
      <items count="26">
        <item x="0"/>
        <item x="1"/>
        <item x="5"/>
        <item x="19"/>
        <item x="3"/>
        <item x="11"/>
        <item x="2"/>
        <item x="6"/>
        <item x="9"/>
        <item x="18"/>
        <item x="14"/>
        <item x="21"/>
        <item x="16"/>
        <item x="7"/>
        <item x="13"/>
        <item x="10"/>
        <item x="8"/>
        <item x="12"/>
        <item x="15"/>
        <item x="17"/>
        <item x="20"/>
        <item x="4"/>
        <item x="22"/>
        <item x="23"/>
        <item m="1" x="24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showAll="0"/>
    <pivotField dataField="1" showAll="0"/>
    <pivotField dataField="1" showAll="0"/>
    <pivotField dataField="1" showAll="0" defaultSubtotal="0"/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name="Wins2"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5"/>
  </rowFields>
  <rowItems count="23">
    <i>
      <x v="21"/>
    </i>
    <i>
      <x v="20"/>
    </i>
    <i>
      <x v="9"/>
    </i>
    <i>
      <x/>
    </i>
    <i>
      <x v="12"/>
    </i>
    <i>
      <x v="4"/>
    </i>
    <i>
      <x v="2"/>
    </i>
    <i>
      <x v="5"/>
    </i>
    <i>
      <x v="6"/>
    </i>
    <i>
      <x v="8"/>
    </i>
    <i>
      <x v="17"/>
    </i>
    <i>
      <x v="14"/>
    </i>
    <i>
      <x v="11"/>
    </i>
    <i>
      <x v="13"/>
    </i>
    <i>
      <x v="19"/>
    </i>
    <i>
      <x v="10"/>
    </i>
    <i>
      <x v="3"/>
    </i>
    <i>
      <x v="15"/>
    </i>
    <i>
      <x v="7"/>
    </i>
    <i>
      <x v="23"/>
    </i>
    <i>
      <x v="16"/>
    </i>
    <i>
      <x v="1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4">
    <pageField fld="1" hier="-1"/>
    <pageField fld="2" hier="-1"/>
    <pageField fld="3" hier="-1"/>
    <pageField fld="4" item="1" hier="-1"/>
  </pageFields>
  <dataFields count="8">
    <dataField name="Wins" fld="9" baseField="0" baseItem="0"/>
    <dataField name="Losses" fld="10" baseField="0" baseItem="0"/>
    <dataField name="Ties" fld="11" baseField="0" baseItem="0"/>
    <dataField name="Points For" fld="6" baseField="0" baseItem="0"/>
    <dataField name="Points Against" fld="7" baseField="0" baseItem="0"/>
    <dataField name="PPG" fld="19" baseField="0" baseItem="0" numFmtId="2"/>
    <dataField name="APG" fld="20" baseField="0" baseItem="0" numFmtId="2"/>
    <dataField name="%age" fld="21" baseField="0" baseItem="0" numFmtId="164"/>
  </dataFields>
  <formats count="2">
    <format dxfId="74">
      <pivotArea outline="0" collapsedLevelsAreSubtotals="1" fieldPosition="0">
        <references count="1">
          <reference field="4294967294" count="2" selected="0">
            <x v="5"/>
            <x v="6"/>
          </reference>
        </references>
      </pivotArea>
    </format>
    <format dxfId="73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3" cacheId="459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compact="0" compactData="0" multipleFieldFilters="0">
  <location ref="A1:S94" firstHeaderRow="1" firstDataRow="2" firstDataCol="3"/>
  <pivotFields count="22">
    <pivotField compact="0" outline="0" showAll="0" defaultSubtotal="0"/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axis="axisRow" compact="0" outline="0" showAll="0" defaultSubtotal="0">
      <items count="25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h="1" m="1" x="2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1"/>
        <item x="0"/>
        <item m="1" x="3"/>
        <item m="1" x="2"/>
      </items>
    </pivotField>
    <pivotField dataField="1"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4"/>
    <field x="1"/>
    <field x="16"/>
  </rowFields>
  <rowItems count="92">
    <i>
      <x/>
      <x/>
      <x/>
    </i>
    <i r="1">
      <x v="1"/>
      <x/>
    </i>
    <i r="1">
      <x v="2"/>
      <x v="1"/>
    </i>
    <i>
      <x v="1"/>
      <x/>
      <x v="1"/>
    </i>
    <i r="1">
      <x v="1"/>
      <x/>
    </i>
    <i r="1">
      <x v="2"/>
      <x v="1"/>
    </i>
    <i r="1">
      <x v="3"/>
      <x v="1"/>
    </i>
    <i r="1">
      <x v="4"/>
      <x v="1"/>
    </i>
    <i r="1">
      <x v="5"/>
      <x v="1"/>
    </i>
    <i>
      <x v="2"/>
      <x/>
      <x v="1"/>
    </i>
    <i r="1">
      <x v="1"/>
      <x v="1"/>
    </i>
    <i r="1">
      <x v="2"/>
      <x v="1"/>
    </i>
    <i r="1">
      <x v="3"/>
      <x/>
    </i>
    <i r="1">
      <x v="5"/>
      <x/>
    </i>
    <i>
      <x v="3"/>
      <x v="3"/>
      <x/>
    </i>
    <i r="1">
      <x v="4"/>
      <x v="1"/>
    </i>
    <i r="1">
      <x v="5"/>
      <x/>
    </i>
    <i>
      <x v="4"/>
      <x/>
      <x/>
    </i>
    <i r="1">
      <x v="1"/>
      <x v="1"/>
    </i>
    <i r="1">
      <x v="2"/>
      <x v="1"/>
    </i>
    <i r="1">
      <x v="3"/>
      <x v="1"/>
    </i>
    <i r="1">
      <x v="4"/>
      <x v="1"/>
    </i>
    <i r="1">
      <x v="5"/>
      <x v="1"/>
    </i>
    <i>
      <x v="5"/>
      <x/>
      <x v="1"/>
    </i>
    <i r="1">
      <x v="1"/>
      <x v="1"/>
    </i>
    <i r="1">
      <x v="2"/>
      <x/>
    </i>
    <i r="1">
      <x v="3"/>
      <x v="1"/>
    </i>
    <i>
      <x v="6"/>
      <x/>
      <x/>
    </i>
    <i r="1">
      <x v="1"/>
      <x v="1"/>
    </i>
    <i r="1">
      <x v="2"/>
      <x/>
    </i>
    <i r="1">
      <x v="3"/>
      <x v="1"/>
    </i>
    <i r="1">
      <x v="4"/>
      <x v="1"/>
    </i>
    <i r="1">
      <x v="5"/>
      <x/>
    </i>
    <i>
      <x v="7"/>
      <x/>
      <x v="1"/>
    </i>
    <i>
      <x v="8"/>
      <x/>
      <x v="1"/>
    </i>
    <i r="1">
      <x v="1"/>
      <x/>
    </i>
    <i r="1">
      <x v="2"/>
      <x/>
    </i>
    <i r="1">
      <x v="3"/>
      <x v="1"/>
    </i>
    <i r="1">
      <x v="4"/>
      <x/>
    </i>
    <i r="1">
      <x v="5"/>
      <x/>
    </i>
    <i>
      <x v="9"/>
      <x v="1"/>
      <x/>
    </i>
    <i r="1">
      <x v="2"/>
      <x/>
    </i>
    <i r="1">
      <x v="3"/>
      <x/>
    </i>
    <i r="1">
      <x v="4"/>
      <x/>
    </i>
    <i r="1">
      <x v="5"/>
      <x v="1"/>
    </i>
    <i>
      <x v="10"/>
      <x v="1"/>
      <x v="1"/>
    </i>
    <i r="1">
      <x v="2"/>
      <x/>
    </i>
    <i r="1">
      <x v="3"/>
      <x/>
    </i>
    <i r="1">
      <x v="4"/>
      <x v="1"/>
    </i>
    <i r="1">
      <x v="5"/>
      <x v="1"/>
    </i>
    <i>
      <x v="11"/>
      <x v="3"/>
      <x v="1"/>
    </i>
    <i r="1">
      <x v="4"/>
      <x/>
    </i>
    <i r="1">
      <x v="5"/>
      <x/>
    </i>
    <i>
      <x v="12"/>
      <x v="1"/>
      <x/>
    </i>
    <i r="1">
      <x v="2"/>
      <x/>
    </i>
    <i r="1">
      <x v="3"/>
      <x/>
    </i>
    <i r="1">
      <x v="4"/>
      <x/>
    </i>
    <i r="1">
      <x v="5"/>
      <x v="1"/>
    </i>
    <i>
      <x v="13"/>
      <x/>
      <x/>
    </i>
    <i r="1">
      <x v="1"/>
      <x v="1"/>
    </i>
    <i r="1">
      <x v="2"/>
      <x v="1"/>
    </i>
    <i r="1">
      <x v="3"/>
      <x/>
    </i>
    <i r="1">
      <x v="4"/>
      <x v="1"/>
    </i>
    <i>
      <x v="14"/>
      <x v="1"/>
      <x/>
    </i>
    <i r="1">
      <x v="2"/>
      <x v="1"/>
    </i>
    <i r="1">
      <x v="3"/>
      <x v="1"/>
    </i>
    <i r="1">
      <x v="4"/>
      <x v="1"/>
    </i>
    <i r="1">
      <x v="5"/>
      <x v="1"/>
    </i>
    <i>
      <x v="15"/>
      <x/>
      <x v="1"/>
    </i>
    <i r="1">
      <x v="1"/>
      <x v="1"/>
    </i>
    <i r="1">
      <x v="2"/>
      <x/>
    </i>
    <i r="1">
      <x v="3"/>
      <x/>
    </i>
    <i r="1">
      <x v="4"/>
      <x/>
    </i>
    <i r="1">
      <x v="5"/>
      <x/>
    </i>
    <i>
      <x v="16"/>
      <x/>
      <x/>
    </i>
    <i>
      <x v="17"/>
      <x v="1"/>
      <x/>
    </i>
    <i r="1">
      <x v="2"/>
      <x v="1"/>
    </i>
    <i r="1">
      <x v="3"/>
      <x/>
    </i>
    <i r="1">
      <x v="4"/>
      <x/>
    </i>
    <i r="1">
      <x v="5"/>
      <x v="1"/>
    </i>
    <i>
      <x v="18"/>
      <x v="4"/>
      <x/>
    </i>
    <i r="1">
      <x v="5"/>
      <x v="1"/>
    </i>
    <i>
      <x v="19"/>
      <x v="1"/>
      <x v="1"/>
    </i>
    <i r="1">
      <x v="2"/>
      <x v="1"/>
    </i>
    <i>
      <x v="20"/>
      <x v="1"/>
      <x/>
    </i>
    <i r="1">
      <x v="2"/>
      <x/>
    </i>
    <i>
      <x v="21"/>
      <x v="3"/>
      <x v="1"/>
    </i>
    <i r="1">
      <x v="4"/>
      <x v="1"/>
    </i>
    <i r="1">
      <x v="5"/>
      <x/>
    </i>
    <i>
      <x v="22"/>
      <x v="4"/>
      <x/>
    </i>
    <i r="1">
      <x v="5"/>
      <x/>
    </i>
    <i>
      <x v="23"/>
      <x/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Sum of Wins" fld="17" baseField="0" baseItem="0"/>
  </dataField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compact="0" compactData="0" multipleFieldFilters="0">
  <location ref="A1:S94" firstHeaderRow="1" firstDataRow="2" firstDataCol="3"/>
  <pivotFields count="22">
    <pivotField compact="0" outline="0" showAll="0" defaultSubtotal="0"/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axis="axisRow" compact="0" outline="0" showAll="0" defaultSubtotal="0">
      <items count="25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h="1" m="1" x="24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1"/>
        <item x="0"/>
        <item m="1" x="3"/>
        <item m="1" x="2"/>
      </items>
    </pivotField>
    <pivotField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3">
    <field x="4"/>
    <field x="1"/>
    <field x="16"/>
  </rowFields>
  <rowItems count="92">
    <i>
      <x/>
      <x/>
      <x/>
    </i>
    <i r="1">
      <x v="1"/>
      <x/>
    </i>
    <i r="1">
      <x v="2"/>
      <x v="1"/>
    </i>
    <i>
      <x v="1"/>
      <x/>
      <x v="1"/>
    </i>
    <i r="1">
      <x v="1"/>
      <x/>
    </i>
    <i r="1">
      <x v="2"/>
      <x v="1"/>
    </i>
    <i r="1">
      <x v="3"/>
      <x v="1"/>
    </i>
    <i r="1">
      <x v="4"/>
      <x v="1"/>
    </i>
    <i r="1">
      <x v="5"/>
      <x v="1"/>
    </i>
    <i>
      <x v="2"/>
      <x/>
      <x v="1"/>
    </i>
    <i r="1">
      <x v="1"/>
      <x v="1"/>
    </i>
    <i r="1">
      <x v="2"/>
      <x v="1"/>
    </i>
    <i r="1">
      <x v="3"/>
      <x/>
    </i>
    <i r="1">
      <x v="5"/>
      <x/>
    </i>
    <i>
      <x v="3"/>
      <x v="3"/>
      <x/>
    </i>
    <i r="1">
      <x v="4"/>
      <x v="1"/>
    </i>
    <i r="1">
      <x v="5"/>
      <x/>
    </i>
    <i>
      <x v="4"/>
      <x/>
      <x/>
    </i>
    <i r="1">
      <x v="1"/>
      <x v="1"/>
    </i>
    <i r="1">
      <x v="2"/>
      <x v="1"/>
    </i>
    <i r="1">
      <x v="3"/>
      <x v="1"/>
    </i>
    <i r="1">
      <x v="4"/>
      <x v="1"/>
    </i>
    <i r="1">
      <x v="5"/>
      <x v="1"/>
    </i>
    <i>
      <x v="5"/>
      <x/>
      <x v="1"/>
    </i>
    <i r="1">
      <x v="1"/>
      <x v="1"/>
    </i>
    <i r="1">
      <x v="2"/>
      <x/>
    </i>
    <i r="1">
      <x v="3"/>
      <x v="1"/>
    </i>
    <i>
      <x v="6"/>
      <x/>
      <x/>
    </i>
    <i r="1">
      <x v="1"/>
      <x v="1"/>
    </i>
    <i r="1">
      <x v="2"/>
      <x/>
    </i>
    <i r="1">
      <x v="3"/>
      <x v="1"/>
    </i>
    <i r="1">
      <x v="4"/>
      <x v="1"/>
    </i>
    <i r="1">
      <x v="5"/>
      <x/>
    </i>
    <i>
      <x v="7"/>
      <x/>
      <x v="1"/>
    </i>
    <i>
      <x v="8"/>
      <x/>
      <x v="1"/>
    </i>
    <i r="1">
      <x v="1"/>
      <x/>
    </i>
    <i r="1">
      <x v="2"/>
      <x/>
    </i>
    <i r="1">
      <x v="3"/>
      <x v="1"/>
    </i>
    <i r="1">
      <x v="4"/>
      <x/>
    </i>
    <i r="1">
      <x v="5"/>
      <x/>
    </i>
    <i>
      <x v="9"/>
      <x v="1"/>
      <x/>
    </i>
    <i r="1">
      <x v="2"/>
      <x/>
    </i>
    <i r="1">
      <x v="3"/>
      <x/>
    </i>
    <i r="1">
      <x v="4"/>
      <x/>
    </i>
    <i r="1">
      <x v="5"/>
      <x v="1"/>
    </i>
    <i>
      <x v="10"/>
      <x v="1"/>
      <x v="1"/>
    </i>
    <i r="1">
      <x v="2"/>
      <x/>
    </i>
    <i r="1">
      <x v="3"/>
      <x/>
    </i>
    <i r="1">
      <x v="4"/>
      <x v="1"/>
    </i>
    <i r="1">
      <x v="5"/>
      <x v="1"/>
    </i>
    <i>
      <x v="11"/>
      <x v="3"/>
      <x v="1"/>
    </i>
    <i r="1">
      <x v="4"/>
      <x/>
    </i>
    <i r="1">
      <x v="5"/>
      <x/>
    </i>
    <i>
      <x v="12"/>
      <x v="1"/>
      <x/>
    </i>
    <i r="1">
      <x v="2"/>
      <x/>
    </i>
    <i r="1">
      <x v="3"/>
      <x/>
    </i>
    <i r="1">
      <x v="4"/>
      <x/>
    </i>
    <i r="1">
      <x v="5"/>
      <x v="1"/>
    </i>
    <i>
      <x v="13"/>
      <x/>
      <x/>
    </i>
    <i r="1">
      <x v="1"/>
      <x v="1"/>
    </i>
    <i r="1">
      <x v="2"/>
      <x v="1"/>
    </i>
    <i r="1">
      <x v="3"/>
      <x/>
    </i>
    <i r="1">
      <x v="4"/>
      <x v="1"/>
    </i>
    <i>
      <x v="14"/>
      <x v="1"/>
      <x/>
    </i>
    <i r="1">
      <x v="2"/>
      <x v="1"/>
    </i>
    <i r="1">
      <x v="3"/>
      <x v="1"/>
    </i>
    <i r="1">
      <x v="4"/>
      <x v="1"/>
    </i>
    <i r="1">
      <x v="5"/>
      <x v="1"/>
    </i>
    <i>
      <x v="15"/>
      <x/>
      <x v="1"/>
    </i>
    <i r="1">
      <x v="1"/>
      <x v="1"/>
    </i>
    <i r="1">
      <x v="2"/>
      <x/>
    </i>
    <i r="1">
      <x v="3"/>
      <x/>
    </i>
    <i r="1">
      <x v="4"/>
      <x/>
    </i>
    <i r="1">
      <x v="5"/>
      <x/>
    </i>
    <i>
      <x v="16"/>
      <x/>
      <x/>
    </i>
    <i>
      <x v="17"/>
      <x v="1"/>
      <x/>
    </i>
    <i r="1">
      <x v="2"/>
      <x v="1"/>
    </i>
    <i r="1">
      <x v="3"/>
      <x/>
    </i>
    <i r="1">
      <x v="4"/>
      <x/>
    </i>
    <i r="1">
      <x v="5"/>
      <x v="1"/>
    </i>
    <i>
      <x v="18"/>
      <x v="4"/>
      <x/>
    </i>
    <i r="1">
      <x v="5"/>
      <x v="1"/>
    </i>
    <i>
      <x v="19"/>
      <x v="1"/>
      <x v="1"/>
    </i>
    <i r="1">
      <x v="2"/>
      <x v="1"/>
    </i>
    <i>
      <x v="20"/>
      <x v="1"/>
      <x/>
    </i>
    <i r="1">
      <x v="2"/>
      <x/>
    </i>
    <i>
      <x v="21"/>
      <x v="3"/>
      <x v="1"/>
    </i>
    <i r="1">
      <x v="4"/>
      <x v="1"/>
    </i>
    <i r="1">
      <x v="5"/>
      <x/>
    </i>
    <i>
      <x v="22"/>
      <x v="4"/>
      <x/>
    </i>
    <i r="1">
      <x v="5"/>
      <x/>
    </i>
    <i>
      <x v="23"/>
      <x/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Sum of For" fld="6" baseField="0" baseItem="0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2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37:P63" firstHeaderRow="1" firstDataRow="2" firstDataCol="1" rowPageCount="1" colPageCount="1"/>
  <pivotFields count="22"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Page" showAll="0">
      <items count="5">
        <item x="3"/>
        <item x="2"/>
        <item x="1"/>
        <item x="0"/>
        <item t="default"/>
      </items>
    </pivotField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2"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3" item="3" hier="-1"/>
  </pageFields>
  <dataFields count="1">
    <dataField name="Average of Weekly %" fld="13" subtotal="average" baseField="0" baseItem="0"/>
  </dataFields>
  <formats count="1">
    <format dxfId="6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3:P29" firstHeaderRow="1" firstDataRow="2" firstDataCol="1" rowPageCount="1" colPageCount="1"/>
  <pivotFields count="22"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Page" showAll="0">
      <items count="5">
        <item x="3"/>
        <item x="2"/>
        <item x="1"/>
        <item x="0"/>
        <item t="default"/>
      </items>
    </pivotField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3" item="3" hier="-1"/>
  </pageFields>
  <dataFields count="1">
    <dataField name="Sum of Percentage" fld="21" baseField="0" baseItem="0" numFmtId="164"/>
  </dataFields>
  <formats count="1">
    <format dxfId="6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le4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73:R92" firstHeaderRow="1" firstDataRow="2" firstDataCol="1"/>
  <pivotFields count="22">
    <pivotField showAll="0"/>
    <pivotField axis="axisRow" showAll="0">
      <items count="7">
        <item h="1" x="0"/>
        <item h="1" x="1"/>
        <item x="2"/>
        <item h="1" x="3"/>
        <item h="1" x="4"/>
        <item h="1"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4"/>
  </rowFields>
  <rowItems count="18">
    <i>
      <x v="2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7"/>
    </i>
    <i r="1">
      <x v="19"/>
    </i>
    <i r="1">
      <x v="20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For" fld="6" subtotal="average" baseField="0" baseItem="0" numFmtId="2"/>
  </dataFields>
  <formats count="1">
    <format dxfId="5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le3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33:R52" firstHeaderRow="1" firstDataRow="2" firstDataCol="1"/>
  <pivotFields count="22">
    <pivotField showAll="0"/>
    <pivotField axis="axisRow" showAll="0">
      <items count="7">
        <item h="1" x="0"/>
        <item x="1"/>
        <item h="1" x="2"/>
        <item h="1" x="3"/>
        <item h="1" x="4"/>
        <item h="1"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4"/>
  </rowFields>
  <rowItems count="18"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7"/>
    </i>
    <i r="1">
      <x v="19"/>
    </i>
    <i r="1">
      <x v="20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For" fld="6" subtotal="average" baseField="0" baseItem="0" numFmtId="2"/>
  </dataFields>
  <formats count="1">
    <format dxfId="5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le2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1:R16" firstHeaderRow="1" firstDataRow="2" firstDataCol="1"/>
  <pivotFields count="22">
    <pivotField showAll="0"/>
    <pivotField axis="axisRow" showAll="0">
      <items count="7">
        <item x="0"/>
        <item h="1" x="1"/>
        <item h="1" x="2"/>
        <item h="1" x="3"/>
        <item h="1" x="4"/>
        <item h="1"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4"/>
  </rowFields>
  <rowItems count="14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13"/>
    </i>
    <i r="1">
      <x v="15"/>
    </i>
    <i r="1">
      <x v="16"/>
    </i>
    <i r="1">
      <x v="23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For" fld="6" subtotal="average" baseField="0" baseItem="0" numFmtId="2"/>
  </dataFields>
  <formats count="1">
    <format dxfId="58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le7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193:R212" firstHeaderRow="1" firstDataRow="2" firstDataCol="1"/>
  <pivotFields count="22">
    <pivotField showAll="0"/>
    <pivotField axis="axisRow"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h="1" m="1" x="2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4"/>
  </rowFields>
  <rowItems count="18">
    <i>
      <x v="5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21"/>
    </i>
    <i r="1">
      <x v="22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For" fld="6" subtotal="average" baseField="0" baseItem="0" numFmtId="2"/>
  </dataFields>
  <formats count="1">
    <format dxfId="5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le6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153:R172" firstHeaderRow="1" firstDataRow="2" firstDataCol="1"/>
  <pivotFields count="22">
    <pivotField showAll="0"/>
    <pivotField axis="axisRow" showAll="0">
      <items count="7">
        <item h="1" x="0"/>
        <item h="1" x="1"/>
        <item h="1" x="2"/>
        <item h="1" x="3"/>
        <item x="4"/>
        <item h="1"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4"/>
  </rowFields>
  <rowItems count="18">
    <i>
      <x v="4"/>
    </i>
    <i r="1"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21"/>
    </i>
    <i r="1">
      <x v="22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For" fld="6" subtotal="average" baseField="0" baseItem="0" numFmtId="2"/>
  </dataFields>
  <formats count="1">
    <format dxfId="6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le5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113:R132" firstHeaderRow="1" firstDataRow="2" firstDataCol="1"/>
  <pivotFields count="22">
    <pivotField showAll="0"/>
    <pivotField axis="axisRow" showAll="0">
      <items count="7">
        <item h="1" x="0"/>
        <item h="1" x="1"/>
        <item h="1" x="2"/>
        <item x="3"/>
        <item h="1" x="4"/>
        <item h="1"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1"/>
    <field x="4"/>
  </rowFields>
  <rowItems count="18"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1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For" fld="6" subtotal="average" baseField="0" baseItem="0" numFmtId="2"/>
  </dataFields>
  <formats count="1">
    <format dxfId="6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:I29" firstHeaderRow="1" firstDataRow="2" firstDataCol="1" rowPageCount="2" colPageCount="1"/>
  <pivotFields count="22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multipleItemSelectionAllowed="1" showAll="0">
      <items count="5">
        <item x="0"/>
        <item x="1"/>
        <item x="3"/>
        <item x="2"/>
        <item t="default"/>
      </items>
    </pivotField>
    <pivotField axis="axisPage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14"/>
        <item x="16"/>
        <item x="20"/>
        <item x="5"/>
        <item x="22"/>
        <item x="23"/>
        <item m="1" x="24"/>
        <item t="default"/>
      </items>
    </pivotField>
    <pivotField showAll="0"/>
    <pivotField dataField="1" showAll="0"/>
    <pivotField dataField="1" showAll="0"/>
    <pivotField showAll="0"/>
    <pivotField dataField="1" showAll="0"/>
    <pivotField dataField="1" showAll="0"/>
    <pivotField dataField="1" showAll="0" defaultSubtotal="0"/>
    <pivotField showAll="0" defaultSubtotal="0"/>
    <pivotField numFmtId="2" showAll="0" defaultSubtotal="0"/>
    <pivotField showAll="0" defaultSubtotal="0"/>
    <pivotField showAll="0" defaultSubtotal="0"/>
    <pivotField showAll="0" defaultSubtotal="0"/>
    <pivotField name="Wins2"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1"/>
    <field x="3"/>
  </rowFields>
  <rowItems count="22">
    <i>
      <x/>
    </i>
    <i r="1">
      <x/>
    </i>
    <i r="1">
      <x v="1"/>
    </i>
    <i r="1">
      <x v="2"/>
    </i>
    <i>
      <x v="1"/>
    </i>
    <i r="1">
      <x/>
    </i>
    <i r="1">
      <x v="3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2" hier="-1"/>
    <pageField fld="4" item="1" hier="-1"/>
  </pageFields>
  <dataFields count="8">
    <dataField name="Wins" fld="9" baseField="0" baseItem="0"/>
    <dataField name="Losses" fld="10" baseField="0" baseItem="0"/>
    <dataField name="Ties" fld="11" baseField="0" baseItem="0"/>
    <dataField name="Points For" fld="6" baseField="0" baseItem="0"/>
    <dataField name="Points Against" fld="7" baseField="0" baseItem="0"/>
    <dataField name="PPG" fld="19" baseField="0" baseItem="0" numFmtId="2"/>
    <dataField name="APG" fld="20" baseField="0" baseItem="0" numFmtId="2"/>
    <dataField name="%age" fld="21" baseField="0" baseItem="0" numFmtId="164"/>
  </dataFields>
  <formats count="2">
    <format dxfId="72">
      <pivotArea outline="0" collapsedLevelsAreSubtotals="1" fieldPosition="0">
        <references count="1">
          <reference field="4294967294" count="2" selected="0">
            <x v="5"/>
            <x v="6"/>
          </reference>
        </references>
      </pivotArea>
    </format>
    <format dxfId="71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le1" cacheId="458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>
  <location ref="I3:L96" firstHeaderRow="1" firstDataRow="2" firstDataCol="1" rowPageCount="1" colPageCount="1"/>
  <pivotFields count="5"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4">
        <item x="1"/>
        <item x="2"/>
        <item x="0"/>
        <item t="default"/>
      </items>
    </pivotField>
    <pivotField showAll="0"/>
    <pivotField axis="axisRow" showAll="0" sortType="descending">
      <items count="99">
        <item x="0"/>
        <item x="12"/>
        <item x="28"/>
        <item x="1"/>
        <item x="13"/>
        <item m="1" x="97"/>
        <item m="1" x="93"/>
        <item x="60"/>
        <item x="76"/>
        <item x="2"/>
        <item x="14"/>
        <item x="30"/>
        <item x="45"/>
        <item x="77"/>
        <item x="46"/>
        <item x="61"/>
        <item x="78"/>
        <item x="3"/>
        <item x="15"/>
        <item x="31"/>
        <item x="47"/>
        <item x="62"/>
        <item x="79"/>
        <item x="4"/>
        <item x="16"/>
        <item x="32"/>
        <item x="48"/>
        <item x="5"/>
        <item x="17"/>
        <item x="33"/>
        <item x="49"/>
        <item m="1" x="95"/>
        <item x="80"/>
        <item x="6"/>
        <item x="7"/>
        <item x="18"/>
        <item x="34"/>
        <item x="50"/>
        <item x="64"/>
        <item x="81"/>
        <item x="19"/>
        <item x="35"/>
        <item x="51"/>
        <item x="65"/>
        <item x="82"/>
        <item x="20"/>
        <item x="36"/>
        <item x="52"/>
        <item x="66"/>
        <item m="1" x="92"/>
        <item x="53"/>
        <item x="67"/>
        <item x="84"/>
        <item x="21"/>
        <item x="37"/>
        <item x="54"/>
        <item x="68"/>
        <item x="85"/>
        <item x="8"/>
        <item x="22"/>
        <item x="38"/>
        <item x="55"/>
        <item x="69"/>
        <item x="23"/>
        <item x="39"/>
        <item x="56"/>
        <item x="70"/>
        <item x="86"/>
        <item m="1" x="96"/>
        <item x="24"/>
        <item x="40"/>
        <item x="57"/>
        <item x="71"/>
        <item x="87"/>
        <item x="10"/>
        <item x="25"/>
        <item x="41"/>
        <item x="58"/>
        <item x="72"/>
        <item x="88"/>
        <item x="73"/>
        <item x="89"/>
        <item m="1" x="94"/>
        <item x="42"/>
        <item x="27"/>
        <item x="43"/>
        <item x="59"/>
        <item x="74"/>
        <item x="90"/>
        <item x="75"/>
        <item x="91"/>
        <item x="11"/>
        <item x="9"/>
        <item x="26"/>
        <item x="29"/>
        <item x="44"/>
        <item x="63"/>
        <item x="83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2"/>
            </reference>
          </references>
        </pivotArea>
      </autoSortScope>
    </pivotField>
    <pivotField dataField="1" showAll="0"/>
  </pivotFields>
  <rowFields count="1">
    <field x="3"/>
  </rowFields>
  <rowItems count="92">
    <i>
      <x v="11"/>
    </i>
    <i>
      <x v="67"/>
    </i>
    <i>
      <x v="28"/>
    </i>
    <i>
      <x v="9"/>
    </i>
    <i>
      <x v="94"/>
    </i>
    <i>
      <x v="79"/>
    </i>
    <i>
      <x v="24"/>
    </i>
    <i>
      <x v="30"/>
    </i>
    <i>
      <x v="50"/>
    </i>
    <i>
      <x v="10"/>
    </i>
    <i>
      <x v="8"/>
    </i>
    <i>
      <x v="92"/>
    </i>
    <i>
      <x v="18"/>
    </i>
    <i>
      <x v="48"/>
    </i>
    <i>
      <x v="69"/>
    </i>
    <i>
      <x v="45"/>
    </i>
    <i>
      <x v="15"/>
    </i>
    <i>
      <x v="23"/>
    </i>
    <i>
      <x v="95"/>
    </i>
    <i>
      <x v="71"/>
    </i>
    <i>
      <x v="62"/>
    </i>
    <i>
      <x v="87"/>
    </i>
    <i>
      <x v="96"/>
    </i>
    <i>
      <x v="65"/>
    </i>
    <i>
      <x v="46"/>
    </i>
    <i>
      <x v="2"/>
    </i>
    <i>
      <x v="63"/>
    </i>
    <i>
      <x v="93"/>
    </i>
    <i>
      <x v="7"/>
    </i>
    <i>
      <x v="51"/>
    </i>
    <i>
      <x v="22"/>
    </i>
    <i>
      <x v="20"/>
    </i>
    <i>
      <x v="97"/>
    </i>
    <i>
      <x v="41"/>
    </i>
    <i>
      <x v="81"/>
    </i>
    <i>
      <x v="57"/>
    </i>
    <i>
      <x v="66"/>
    </i>
    <i>
      <x v="19"/>
    </i>
    <i>
      <x v="83"/>
    </i>
    <i>
      <x v="3"/>
    </i>
    <i>
      <x v="37"/>
    </i>
    <i>
      <x v="73"/>
    </i>
    <i>
      <x v="17"/>
    </i>
    <i>
      <x v="80"/>
    </i>
    <i>
      <x v="54"/>
    </i>
    <i>
      <x v="88"/>
    </i>
    <i>
      <x v="44"/>
    </i>
    <i>
      <x v="43"/>
    </i>
    <i>
      <x v="1"/>
    </i>
    <i>
      <x v="42"/>
    </i>
    <i>
      <x v="55"/>
    </i>
    <i>
      <x v="89"/>
    </i>
    <i>
      <x v="86"/>
    </i>
    <i>
      <x v="29"/>
    </i>
    <i>
      <x v="59"/>
    </i>
    <i>
      <x v="34"/>
    </i>
    <i>
      <x v="74"/>
    </i>
    <i>
      <x v="27"/>
    </i>
    <i>
      <x v="90"/>
    </i>
    <i>
      <x v="26"/>
    </i>
    <i>
      <x v="47"/>
    </i>
    <i>
      <x v="78"/>
    </i>
    <i>
      <x v="76"/>
    </i>
    <i>
      <x/>
    </i>
    <i>
      <x v="25"/>
    </i>
    <i>
      <x v="70"/>
    </i>
    <i>
      <x v="75"/>
    </i>
    <i>
      <x v="64"/>
    </i>
    <i>
      <x v="40"/>
    </i>
    <i>
      <x v="61"/>
    </i>
    <i>
      <x v="13"/>
    </i>
    <i>
      <x v="91"/>
    </i>
    <i>
      <x v="58"/>
    </i>
    <i>
      <x v="60"/>
    </i>
    <i>
      <x v="32"/>
    </i>
    <i>
      <x v="12"/>
    </i>
    <i>
      <x v="16"/>
    </i>
    <i>
      <x v="36"/>
    </i>
    <i>
      <x v="21"/>
    </i>
    <i>
      <x v="33"/>
    </i>
    <i>
      <x v="39"/>
    </i>
    <i>
      <x v="38"/>
    </i>
    <i>
      <x v="56"/>
    </i>
    <i>
      <x v="77"/>
    </i>
    <i>
      <x v="53"/>
    </i>
    <i>
      <x v="14"/>
    </i>
    <i>
      <x v="72"/>
    </i>
    <i>
      <x v="35"/>
    </i>
    <i>
      <x v="84"/>
    </i>
    <i>
      <x v="4"/>
    </i>
    <i>
      <x v="85"/>
    </i>
    <i>
      <x v="52"/>
    </i>
  </rowItems>
  <colFields count="1">
    <field x="1"/>
  </colFields>
  <colItems count="3">
    <i>
      <x/>
    </i>
    <i>
      <x v="1"/>
    </i>
    <i>
      <x v="2"/>
    </i>
  </colItems>
  <pageFields count="1">
    <pageField fld="0" hier="-1"/>
  </pageFields>
  <dataFields count="1">
    <dataField name="Sum of STDEV" fld="4" baseField="0" baseItem="0" numFmtId="164"/>
  </dataFields>
  <formats count="2">
    <format dxfId="55">
      <pivotArea outline="0" collapsedLevelsAreSubtotals="1" fieldPosition="0"/>
    </format>
    <format dxfId="5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R21" firstHeaderRow="1" firstDataRow="2" firstDataCol="1" rowPageCount="1" colPageCount="1"/>
  <pivotFields count="22"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m="1" x="2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17"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4"/>
    </i>
    <i>
      <x v="15"/>
    </i>
    <i>
      <x v="17"/>
    </i>
    <i>
      <x v="18"/>
    </i>
    <i>
      <x v="21"/>
    </i>
    <i>
      <x v="22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" item="5" hier="-1"/>
  </pageFields>
  <dataFields count="1">
    <dataField name="Sum of For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6:D264" firstHeaderRow="1" firstDataRow="2" firstDataCol="2" rowPageCount="2" colPageCount="1"/>
  <pivotFields count="22">
    <pivotField compact="0" outline="0" showAll="0" defaultSubtotal="0"/>
    <pivotField axis="axisPage" compact="0" outline="0" showAll="0" defaultSubtotal="0">
      <items count="6">
        <item x="0"/>
        <item x="1"/>
        <item x="2"/>
        <item x="3"/>
        <item x="4"/>
        <item x="5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Page" compact="0" outline="0" multipleItemSelectionAllowed="1" showAll="0" defaultSubtotal="0">
      <items count="4">
        <item x="3"/>
        <item x="2"/>
        <item x="1"/>
        <item x="0"/>
      </items>
    </pivotField>
    <pivotField axis="axisRow" compact="0" outline="0" multipleItemSelectionAllowed="1" showAll="0" defaultSubtotal="0">
      <items count="25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14"/>
        <item x="16"/>
        <item x="20"/>
        <item x="5"/>
        <item x="22"/>
        <item x="23"/>
        <item m="1" x="2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2"/>
    <field x="4"/>
  </rowFields>
  <rowItems count="257">
    <i>
      <x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1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2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3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4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5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6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7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8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9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10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11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12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13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14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>
      <x v="15"/>
      <x v="1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0"/>
    </i>
    <i r="1">
      <x v="22"/>
    </i>
    <i r="1">
      <x v="23"/>
    </i>
    <i t="grand">
      <x/>
    </i>
  </rowItems>
  <colFields count="1">
    <field x="-2"/>
  </colFields>
  <colItems count="2">
    <i>
      <x/>
    </i>
    <i i="1">
      <x v="1"/>
    </i>
  </colItems>
  <pageFields count="2">
    <pageField fld="1" item="4" hier="-1"/>
    <pageField fld="3" hier="-1"/>
  </pageFields>
  <dataFields count="2">
    <dataField name="Points For" fld="6" baseField="0" baseItem="0"/>
    <dataField name="Points Against" fld="7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C30" firstHeaderRow="1" firstDataRow="2" firstDataCol="1" rowPageCount="2" colPageCount="1"/>
  <pivotFields count="22">
    <pivotField showAll="0"/>
    <pivotField axis="axisPage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Page" multipleItemSelectionAllowed="1" showAll="0">
      <items count="5">
        <item x="3"/>
        <item x="2"/>
        <item x="1"/>
        <item x="0"/>
        <item t="default"/>
      </items>
    </pivotField>
    <pivotField axis="axisRow" showAll="0" sortType="descending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14"/>
        <item x="16"/>
        <item x="20"/>
        <item x="5"/>
        <item x="22"/>
        <item x="23"/>
        <item h="1" m="1"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2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4"/>
  </rowFields>
  <rowItems count="25">
    <i>
      <x v="10"/>
    </i>
    <i>
      <x v="2"/>
    </i>
    <i>
      <x v="5"/>
    </i>
    <i>
      <x v="14"/>
    </i>
    <i>
      <x v="6"/>
    </i>
    <i>
      <x v="1"/>
    </i>
    <i>
      <x v="18"/>
    </i>
    <i>
      <x v="4"/>
    </i>
    <i>
      <x v="23"/>
    </i>
    <i>
      <x v="20"/>
    </i>
    <i>
      <x/>
    </i>
    <i>
      <x v="15"/>
    </i>
    <i>
      <x v="9"/>
    </i>
    <i>
      <x v="11"/>
    </i>
    <i>
      <x v="17"/>
    </i>
    <i>
      <x v="16"/>
    </i>
    <i>
      <x v="13"/>
    </i>
    <i>
      <x v="22"/>
    </i>
    <i>
      <x v="3"/>
    </i>
    <i>
      <x v="12"/>
    </i>
    <i>
      <x v="7"/>
    </i>
    <i>
      <x v="21"/>
    </i>
    <i>
      <x v="8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Average of Weekly %" fld="13" subtotal="average" baseField="0" baseItem="0" numFmtId="164"/>
    <dataField name="%age" fld="21" baseField="0" baseItem="0"/>
  </dataFields>
  <formats count="1">
    <format dxfId="7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5:B30" firstHeaderRow="1" firstDataRow="1" firstDataCol="1" rowPageCount="3" colPageCount="1"/>
  <pivotFields count="22">
    <pivotField showAll="0"/>
    <pivotField axis="axisPage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Page" multipleItemSelectionAllowed="1" showAll="0">
      <items count="5">
        <item x="3"/>
        <item x="2"/>
        <item x="1"/>
        <item x="0"/>
        <item t="default"/>
      </items>
    </pivotField>
    <pivotField axis="axisPage" multipleItemSelectionAllowed="1" showAll="0" sortType="descending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14"/>
        <item x="16"/>
        <item x="20"/>
        <item x="5"/>
        <item x="22"/>
        <item x="23"/>
        <item h="1" m="1"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ascending">
      <items count="26">
        <item m="1" x="24"/>
        <item x="0"/>
        <item x="1"/>
        <item x="5"/>
        <item x="19"/>
        <item x="3"/>
        <item x="11"/>
        <item x="2"/>
        <item x="6"/>
        <item x="9"/>
        <item x="18"/>
        <item x="14"/>
        <item x="21"/>
        <item x="16"/>
        <item x="7"/>
        <item x="13"/>
        <item x="10"/>
        <item x="8"/>
        <item x="12"/>
        <item x="23"/>
        <item x="15"/>
        <item x="17"/>
        <item x="20"/>
        <item x="22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dataField="1" numFmtId="2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5"/>
  </rowFields>
  <rowItems count="25">
    <i>
      <x v="17"/>
    </i>
    <i>
      <x v="14"/>
    </i>
    <i>
      <x v="2"/>
    </i>
    <i>
      <x v="15"/>
    </i>
    <i>
      <x v="18"/>
    </i>
    <i>
      <x v="19"/>
    </i>
    <i>
      <x v="7"/>
    </i>
    <i>
      <x v="22"/>
    </i>
    <i>
      <x v="21"/>
    </i>
    <i>
      <x v="4"/>
    </i>
    <i>
      <x v="16"/>
    </i>
    <i>
      <x v="3"/>
    </i>
    <i>
      <x v="1"/>
    </i>
    <i>
      <x v="9"/>
    </i>
    <i>
      <x v="5"/>
    </i>
    <i>
      <x v="23"/>
    </i>
    <i>
      <x v="11"/>
    </i>
    <i>
      <x v="8"/>
    </i>
    <i>
      <x v="24"/>
    </i>
    <i>
      <x v="6"/>
    </i>
    <i>
      <x v="13"/>
    </i>
    <i>
      <x v="10"/>
    </i>
    <i>
      <x v="12"/>
    </i>
    <i>
      <x v="20"/>
    </i>
    <i t="grand">
      <x/>
    </i>
  </rowItems>
  <colItems count="1">
    <i/>
  </colItems>
  <pageFields count="3">
    <pageField fld="1" hier="-1"/>
    <pageField fld="3" hier="-1"/>
    <pageField fld="4" hier="-1"/>
  </pageFields>
  <dataFields count="1">
    <dataField name="Average of Weekly %" fld="13" subtotal="average" baseField="0" baseItem="0" numFmtId="164"/>
  </dataFields>
  <formats count="1">
    <format dxfId="6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3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8:L31" firstHeaderRow="1" firstDataRow="2" firstDataCol="1" rowPageCount="3" colPageCount="1"/>
  <pivotFields count="22">
    <pivotField showAll="0"/>
    <pivotField axis="axisPage" multipleItemSelectionAllowed="1" showAll="0">
      <items count="7">
        <item h="1" x="0"/>
        <item x="1"/>
        <item x="2"/>
        <item x="3"/>
        <item x="4"/>
        <item x="5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Page" showAll="0">
      <items count="5">
        <item x="3"/>
        <item x="2"/>
        <item x="1"/>
        <item x="0"/>
        <item t="default"/>
      </items>
    </pivotField>
    <pivotField showAll="0"/>
    <pivotField axis="axisRow" showAll="0" sortType="ascending">
      <items count="26">
        <item h="1" m="1" x="24"/>
        <item x="0"/>
        <item x="1"/>
        <item x="5"/>
        <item x="19"/>
        <item x="3"/>
        <item x="11"/>
        <item x="2"/>
        <item x="6"/>
        <item x="9"/>
        <item x="18"/>
        <item x="14"/>
        <item x="21"/>
        <item x="16"/>
        <item x="7"/>
        <item x="13"/>
        <item x="10"/>
        <item x="8"/>
        <item x="12"/>
        <item x="23"/>
        <item x="15"/>
        <item x="17"/>
        <item x="20"/>
        <item x="2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2" showAll="0"/>
    <pivotField axis="axisCol" dataField="1" showAll="0">
      <items count="3">
        <item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5"/>
  </rowFields>
  <rowItems count="22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3">
    <pageField fld="1" hier="-1"/>
    <pageField fld="2" hier="-1"/>
    <pageField fld="3" hier="-1"/>
  </pageFields>
  <dataFields count="1">
    <dataField name="Count of Century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2" cacheId="45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8:D31" firstHeaderRow="1" firstDataRow="2" firstDataCol="1" rowPageCount="3" colPageCount="1"/>
  <pivotFields count="22">
    <pivotField showAll="0"/>
    <pivotField axis="axisPage" multipleItemSelectionAllowed="1" showAll="0">
      <items count="7">
        <item h="1" x="0"/>
        <item x="1"/>
        <item x="2"/>
        <item x="3"/>
        <item x="4"/>
        <item x="5"/>
        <item t="default"/>
      </items>
    </pivotField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Page" showAll="0">
      <items count="5">
        <item x="3"/>
        <item x="2"/>
        <item x="1"/>
        <item x="0"/>
        <item t="default"/>
      </items>
    </pivotField>
    <pivotField axis="axisRow" showAll="0" sortType="ascending">
      <items count="26">
        <item x="1"/>
        <item x="0"/>
        <item x="4"/>
        <item x="19"/>
        <item x="2"/>
        <item x="10"/>
        <item x="3"/>
        <item x="7"/>
        <item x="8"/>
        <item x="18"/>
        <item x="15"/>
        <item x="21"/>
        <item x="17"/>
        <item x="6"/>
        <item x="13"/>
        <item x="11"/>
        <item x="9"/>
        <item x="12"/>
        <item x="23"/>
        <item x="14"/>
        <item x="16"/>
        <item x="20"/>
        <item x="22"/>
        <item x="5"/>
        <item h="1" m="1"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axis="axisCol" dataField="1" showAll="0">
      <items count="3">
        <item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3">
    <pageField fld="1" hier="-1"/>
    <pageField fld="2" hier="-1"/>
    <pageField fld="3" hier="-1"/>
  </pageFields>
  <dataFields count="1">
    <dataField name="Count of Century" fld="14" subtotal="count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2" cacheId="459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3:R11" firstHeaderRow="1" firstDataRow="2" firstDataCol="1"/>
  <pivotFields count="22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 defaultSubtotal="0"/>
    <pivotField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For" fld="6" subtotal="average" baseField="0" baseItem="0" numFmtId="2"/>
  </dataFields>
  <formats count="1">
    <format dxfId="68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CBowlTable" displayName="CBowlTable" ref="A1:S1471" totalsRowShown="0" headerRowDxfId="85">
  <autoFilter ref="A1:S1471">
    <filterColumn colId="18"/>
  </autoFilter>
  <tableColumns count="19">
    <tableColumn id="1" name="Match">
      <calculatedColumnFormula>#REF!</calculatedColumnFormula>
    </tableColumn>
    <tableColumn id="2" name="Year" dataDxfId="84"/>
    <tableColumn id="3" name="Week">
      <calculatedColumnFormula>#REF!</calculatedColumnFormula>
    </tableColumn>
    <tableColumn id="4" name="Type" dataDxfId="83"/>
    <tableColumn id="5" name="Team"/>
    <tableColumn id="6" name="Opponent"/>
    <tableColumn id="7" name="For"/>
    <tableColumn id="8" name="Against"/>
    <tableColumn id="9" name="Result">
      <calculatedColumnFormula>IF(G2&gt;H2, "Won", IF(G2&lt;H2, "Lost", "Tie"))</calculatedColumnFormula>
    </tableColumn>
    <tableColumn id="10" name="W">
      <calculatedColumnFormula>IF(I2="Won", 1, 0)</calculatedColumnFormula>
    </tableColumn>
    <tableColumn id="11" name="L">
      <calculatedColumnFormula>IF(I2="Lost", 1, 0)</calculatedColumnFormula>
    </tableColumn>
    <tableColumn id="12" name="T">
      <calculatedColumnFormula>IF(I2="Tie", 1, 0)</calculatedColumnFormula>
    </tableColumn>
    <tableColumn id="13" name="Weekly Rank">
      <calculatedColumnFormula>1+SUMPRODUCT(($B$2:$B$10000=B2)*($C$2:$C$10000=C2)*($G$2:$G$10000&gt;G2))</calculatedColumnFormula>
    </tableColumn>
    <tableColumn id="14" name="Weekly %" dataDxfId="82">
      <calculatedColumnFormula>1-((M2-1)/15)</calculatedColumnFormula>
    </tableColumn>
    <tableColumn id="15" name="Century">
      <calculatedColumnFormula>IF(G2&gt;99, "Y", "N")</calculatedColumnFormula>
    </tableColumn>
    <tableColumn id="16" name="Final Position" dataDxfId="81">
      <calculatedColumnFormula>VLOOKUP(E2, 'Season Position'!$A$88:$C$103,2,FALSE)</calculatedColumnFormula>
    </tableColumn>
    <tableColumn id="17" name="Playoffs" dataDxfId="80">
      <calculatedColumnFormula>VLOOKUP(E2, 'Season Position'!$A$88:$C$103,3,FALSE)</calculatedColumnFormula>
    </tableColumn>
    <tableColumn id="18" name="Wins">
      <calculatedColumnFormula>IF(J2=1, 1, IF(L2=1, 0.5, 0))</calculatedColumnFormula>
    </tableColumn>
    <tableColumn id="19" name="Score Group" dataDxfId="79">
      <calculatedColumnFormula>ROUNDDOWN(G2/10,0)*10&amp;"-"&amp;ROUNDDOWN(G2/10,0)*10+9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4" Type="http://schemas.openxmlformats.org/officeDocument/2006/relationships/pivotTable" Target="../pivotTables/pivotTable1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7.xml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0.xml"/><Relationship Id="rId2" Type="http://schemas.openxmlformats.org/officeDocument/2006/relationships/pivotTable" Target="../pivotTables/pivotTable19.xml"/><Relationship Id="rId1" Type="http://schemas.openxmlformats.org/officeDocument/2006/relationships/pivotTable" Target="../pivotTables/pivotTable18.xml"/><Relationship Id="rId4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6.xml"/><Relationship Id="rId2" Type="http://schemas.openxmlformats.org/officeDocument/2006/relationships/pivotTable" Target="../pivotTables/pivotTable25.xml"/><Relationship Id="rId1" Type="http://schemas.openxmlformats.org/officeDocument/2006/relationships/pivotTable" Target="../pivotTables/pivotTable24.xml"/><Relationship Id="rId6" Type="http://schemas.openxmlformats.org/officeDocument/2006/relationships/pivotTable" Target="../pivotTables/pivotTable29.xml"/><Relationship Id="rId5" Type="http://schemas.openxmlformats.org/officeDocument/2006/relationships/pivotTable" Target="../pivotTables/pivotTable28.xml"/><Relationship Id="rId4" Type="http://schemas.openxmlformats.org/officeDocument/2006/relationships/pivotTable" Target="../pivotTables/pivotTable2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41"/>
  <sheetViews>
    <sheetView topLeftCell="B1398" workbookViewId="0">
      <selection activeCell="B1421" sqref="A1421:XFD1421"/>
    </sheetView>
  </sheetViews>
  <sheetFormatPr defaultColWidth="14.42578125" defaultRowHeight="15.75" customHeight="1"/>
  <cols>
    <col min="1" max="1" width="8.28515625" customWidth="1"/>
    <col min="2" max="2" width="7" customWidth="1"/>
    <col min="3" max="3" width="8" customWidth="1"/>
    <col min="4" max="4" width="10.7109375" bestFit="1" customWidth="1"/>
    <col min="5" max="6" width="16.140625" bestFit="1" customWidth="1"/>
    <col min="10" max="10" width="5" customWidth="1"/>
    <col min="11" max="12" width="4.140625" customWidth="1"/>
    <col min="13" max="13" width="14.28515625" customWidth="1"/>
    <col min="14" max="14" width="11.7109375" customWidth="1"/>
    <col min="16" max="16" width="14.42578125" style="13" customWidth="1"/>
    <col min="17" max="17" width="9.7109375" style="13" customWidth="1"/>
    <col min="18" max="18" width="7.42578125" customWidth="1"/>
    <col min="19" max="19" width="14.42578125" style="13"/>
  </cols>
  <sheetData>
    <row r="1" spans="1:19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41</v>
      </c>
      <c r="K1" s="1" t="s">
        <v>42</v>
      </c>
      <c r="L1" s="1" t="s">
        <v>44</v>
      </c>
      <c r="M1" s="1" t="s">
        <v>52</v>
      </c>
      <c r="N1" s="1" t="s">
        <v>53</v>
      </c>
      <c r="O1" s="1" t="s">
        <v>55</v>
      </c>
      <c r="P1" s="12" t="s">
        <v>64</v>
      </c>
      <c r="Q1" s="12" t="s">
        <v>22</v>
      </c>
      <c r="R1" s="1" t="s">
        <v>45</v>
      </c>
      <c r="S1" s="12" t="s">
        <v>190</v>
      </c>
    </row>
    <row r="2" spans="1:19" ht="15.75" customHeight="1">
      <c r="A2" s="1">
        <v>1</v>
      </c>
      <c r="B2" s="1">
        <v>2012</v>
      </c>
      <c r="C2" s="1">
        <v>1</v>
      </c>
      <c r="D2" s="1" t="s">
        <v>9</v>
      </c>
      <c r="E2" s="1" t="s">
        <v>10</v>
      </c>
      <c r="F2" s="1" t="s">
        <v>11</v>
      </c>
      <c r="G2" s="1">
        <v>106</v>
      </c>
      <c r="H2" s="1">
        <v>72</v>
      </c>
      <c r="I2" s="1" t="s">
        <v>35</v>
      </c>
      <c r="J2">
        <f>IF(I2="Won", 1, 0)</f>
        <v>1</v>
      </c>
      <c r="K2">
        <f>IF(I2="Lost", 1, 0)</f>
        <v>0</v>
      </c>
      <c r="L2">
        <f>IF(I2="Tie", 1, 0)</f>
        <v>0</v>
      </c>
      <c r="M2">
        <f>1+SUMPRODUCT(($B$2:$B$10000=B2)*($C$2:$C$10000=C2)*($G$2:$G$10000&gt;G2))</f>
        <v>2</v>
      </c>
      <c r="N2" s="6">
        <f>1-((M2-1)/11)</f>
        <v>0.90909090909090906</v>
      </c>
      <c r="O2" t="str">
        <f>IF(G2&gt;99, "Y", "N")</f>
        <v>Y</v>
      </c>
      <c r="P2" s="13">
        <f>VLOOKUP(E2, 'Season Position'!$A$2:$C$13,2,FALSE)</f>
        <v>3</v>
      </c>
      <c r="Q2" s="13" t="str">
        <f>VLOOKUP(E2, 'Season Position'!$A$2:$C$13,3,FALSE)</f>
        <v>Playoffs</v>
      </c>
      <c r="R2">
        <f>IF(J2=1, 1, IF(L2=1, 0.5, 0))</f>
        <v>1</v>
      </c>
      <c r="S2" s="21" t="str">
        <f t="shared" ref="S2:S65" si="0">ROUNDDOWN(G2/10,0)*10&amp;"-"&amp;ROUNDDOWN(G2/10,0)*10+9</f>
        <v>100-109</v>
      </c>
    </row>
    <row r="3" spans="1:19" ht="15.75" customHeight="1">
      <c r="A3" s="1">
        <v>1</v>
      </c>
      <c r="B3" s="1">
        <v>2012</v>
      </c>
      <c r="C3" s="1">
        <v>1</v>
      </c>
      <c r="D3" s="1" t="s">
        <v>9</v>
      </c>
      <c r="E3" s="1" t="s">
        <v>11</v>
      </c>
      <c r="F3" s="1" t="s">
        <v>10</v>
      </c>
      <c r="G3" s="1">
        <v>72</v>
      </c>
      <c r="H3" s="1">
        <v>106</v>
      </c>
      <c r="I3" s="1" t="s">
        <v>37</v>
      </c>
      <c r="J3">
        <f t="shared" ref="J3:J66" si="1">IF(I3="Won", 1, 0)</f>
        <v>0</v>
      </c>
      <c r="K3">
        <f t="shared" ref="K3:K66" si="2">IF(I3="Lost", 1, 0)</f>
        <v>1</v>
      </c>
      <c r="L3">
        <f t="shared" ref="L3:L66" si="3">IF(I3="Tie", 1, 0)</f>
        <v>0</v>
      </c>
      <c r="M3">
        <f t="shared" ref="M3:M66" si="4">1+SUMPRODUCT(($B$2:$B$10000=B3)*($C$2:$C$10000=C3)*($G$2:$G$10000&gt;G3))</f>
        <v>11</v>
      </c>
      <c r="N3" s="6">
        <f t="shared" ref="N3:N66" si="5">1-((M3-1)/11)</f>
        <v>9.0909090909090939E-2</v>
      </c>
      <c r="O3" t="str">
        <f t="shared" ref="O3:O66" si="6">IF(G3&gt;99, "Y", "N")</f>
        <v>N</v>
      </c>
      <c r="P3" s="13">
        <f>VLOOKUP(E3, 'Season Position'!$A$2:$C$13,2,FALSE)</f>
        <v>8</v>
      </c>
      <c r="Q3" s="13" t="str">
        <f>VLOOKUP(E3, 'Season Position'!$A$2:$C$13,3,FALSE)</f>
        <v>Missed</v>
      </c>
      <c r="R3">
        <f t="shared" ref="R3:R66" si="7">IF(J3=1, 1, IF(L3=1, 0.5, 0))</f>
        <v>0</v>
      </c>
      <c r="S3" s="21" t="str">
        <f t="shared" si="0"/>
        <v>70-79</v>
      </c>
    </row>
    <row r="4" spans="1:19" ht="15.75" customHeight="1">
      <c r="A4" s="1">
        <v>2</v>
      </c>
      <c r="B4" s="1">
        <v>2012</v>
      </c>
      <c r="C4" s="1">
        <v>1</v>
      </c>
      <c r="D4" s="1" t="s">
        <v>9</v>
      </c>
      <c r="E4" s="1" t="s">
        <v>12</v>
      </c>
      <c r="F4" s="1" t="s">
        <v>13</v>
      </c>
      <c r="G4" s="1">
        <v>70</v>
      </c>
      <c r="H4" s="1">
        <v>102</v>
      </c>
      <c r="I4" s="1" t="s">
        <v>37</v>
      </c>
      <c r="J4">
        <f t="shared" si="1"/>
        <v>0</v>
      </c>
      <c r="K4">
        <f t="shared" si="2"/>
        <v>1</v>
      </c>
      <c r="L4">
        <f t="shared" si="3"/>
        <v>0</v>
      </c>
      <c r="M4">
        <f t="shared" si="4"/>
        <v>12</v>
      </c>
      <c r="N4" s="6">
        <f t="shared" si="5"/>
        <v>0</v>
      </c>
      <c r="O4" t="str">
        <f t="shared" si="6"/>
        <v>N</v>
      </c>
      <c r="P4" s="13">
        <f>VLOOKUP(E4, 'Season Position'!$A$2:$C$13,2,FALSE)</f>
        <v>7</v>
      </c>
      <c r="Q4" s="13" t="str">
        <f>VLOOKUP(E4, 'Season Position'!$A$2:$C$13,3,FALSE)</f>
        <v>Missed</v>
      </c>
      <c r="R4">
        <f t="shared" si="7"/>
        <v>0</v>
      </c>
      <c r="S4" s="21" t="str">
        <f t="shared" si="0"/>
        <v>70-79</v>
      </c>
    </row>
    <row r="5" spans="1:19" ht="15.75" customHeight="1">
      <c r="A5" s="1">
        <v>2</v>
      </c>
      <c r="B5" s="1">
        <v>2012</v>
      </c>
      <c r="C5" s="1">
        <v>1</v>
      </c>
      <c r="D5" s="1" t="s">
        <v>9</v>
      </c>
      <c r="E5" s="1" t="s">
        <v>13</v>
      </c>
      <c r="F5" s="1" t="s">
        <v>12</v>
      </c>
      <c r="G5" s="1">
        <v>102</v>
      </c>
      <c r="H5" s="1">
        <v>70</v>
      </c>
      <c r="I5" s="1" t="s">
        <v>35</v>
      </c>
      <c r="J5">
        <f t="shared" si="1"/>
        <v>1</v>
      </c>
      <c r="K5">
        <f t="shared" si="2"/>
        <v>0</v>
      </c>
      <c r="L5">
        <f t="shared" si="3"/>
        <v>0</v>
      </c>
      <c r="M5">
        <f t="shared" si="4"/>
        <v>4</v>
      </c>
      <c r="N5" s="6">
        <f t="shared" si="5"/>
        <v>0.72727272727272729</v>
      </c>
      <c r="O5" t="str">
        <f t="shared" si="6"/>
        <v>Y</v>
      </c>
      <c r="P5" s="13">
        <f>VLOOKUP(E5, 'Season Position'!$A$2:$C$13,2,FALSE)</f>
        <v>11</v>
      </c>
      <c r="Q5" s="13" t="str">
        <f>VLOOKUP(E5, 'Season Position'!$A$2:$C$13,3,FALSE)</f>
        <v>Missed</v>
      </c>
      <c r="R5">
        <f t="shared" si="7"/>
        <v>1</v>
      </c>
      <c r="S5" s="21" t="str">
        <f t="shared" si="0"/>
        <v>100-109</v>
      </c>
    </row>
    <row r="6" spans="1:19" ht="15.75" customHeight="1">
      <c r="A6" s="1">
        <v>3</v>
      </c>
      <c r="B6" s="1">
        <v>2012</v>
      </c>
      <c r="C6" s="1">
        <v>1</v>
      </c>
      <c r="D6" s="1" t="s">
        <v>9</v>
      </c>
      <c r="E6" s="1" t="s">
        <v>14</v>
      </c>
      <c r="F6" s="1" t="s">
        <v>15</v>
      </c>
      <c r="G6" s="1">
        <v>94</v>
      </c>
      <c r="H6" s="1">
        <v>114</v>
      </c>
      <c r="I6" s="1" t="s">
        <v>37</v>
      </c>
      <c r="J6">
        <f t="shared" si="1"/>
        <v>0</v>
      </c>
      <c r="K6">
        <f t="shared" si="2"/>
        <v>1</v>
      </c>
      <c r="L6">
        <f t="shared" si="3"/>
        <v>0</v>
      </c>
      <c r="M6">
        <f t="shared" si="4"/>
        <v>6</v>
      </c>
      <c r="N6" s="6">
        <f t="shared" si="5"/>
        <v>0.54545454545454541</v>
      </c>
      <c r="O6" t="str">
        <f t="shared" si="6"/>
        <v>N</v>
      </c>
      <c r="P6" s="13">
        <f>VLOOKUP(E6, 'Season Position'!$A$2:$C$13,2,FALSE)</f>
        <v>2</v>
      </c>
      <c r="Q6" s="13" t="str">
        <f>VLOOKUP(E6, 'Season Position'!$A$2:$C$13,3,FALSE)</f>
        <v>Playoffs</v>
      </c>
      <c r="R6">
        <f t="shared" si="7"/>
        <v>0</v>
      </c>
      <c r="S6" s="21" t="str">
        <f t="shared" si="0"/>
        <v>90-99</v>
      </c>
    </row>
    <row r="7" spans="1:19" ht="15.75" customHeight="1">
      <c r="A7" s="1">
        <v>3</v>
      </c>
      <c r="B7" s="1">
        <v>2012</v>
      </c>
      <c r="C7" s="1">
        <v>1</v>
      </c>
      <c r="D7" s="1" t="s">
        <v>9</v>
      </c>
      <c r="E7" s="1" t="s">
        <v>15</v>
      </c>
      <c r="F7" s="1" t="s">
        <v>14</v>
      </c>
      <c r="G7" s="1">
        <v>114</v>
      </c>
      <c r="H7" s="1">
        <v>94</v>
      </c>
      <c r="I7" s="1" t="s">
        <v>35</v>
      </c>
      <c r="J7">
        <f t="shared" si="1"/>
        <v>1</v>
      </c>
      <c r="K7">
        <f t="shared" si="2"/>
        <v>0</v>
      </c>
      <c r="L7">
        <f t="shared" si="3"/>
        <v>0</v>
      </c>
      <c r="M7">
        <f t="shared" si="4"/>
        <v>1</v>
      </c>
      <c r="N7" s="6">
        <f t="shared" si="5"/>
        <v>1</v>
      </c>
      <c r="O7" t="str">
        <f t="shared" si="6"/>
        <v>Y</v>
      </c>
      <c r="P7" s="13">
        <f>VLOOKUP(E7, 'Season Position'!$A$2:$C$13,2,FALSE)</f>
        <v>12</v>
      </c>
      <c r="Q7" s="13" t="str">
        <f>VLOOKUP(E7, 'Season Position'!$A$2:$C$13,3,FALSE)</f>
        <v>Missed</v>
      </c>
      <c r="R7">
        <f t="shared" si="7"/>
        <v>1</v>
      </c>
      <c r="S7" s="21" t="str">
        <f t="shared" si="0"/>
        <v>110-119</v>
      </c>
    </row>
    <row r="8" spans="1:19" ht="15.75" customHeight="1">
      <c r="A8" s="1">
        <v>4</v>
      </c>
      <c r="B8" s="1">
        <v>2012</v>
      </c>
      <c r="C8" s="1">
        <v>1</v>
      </c>
      <c r="D8" s="1" t="s">
        <v>9</v>
      </c>
      <c r="E8" s="1" t="s">
        <v>16</v>
      </c>
      <c r="F8" s="1" t="s">
        <v>17</v>
      </c>
      <c r="G8" s="1">
        <v>82</v>
      </c>
      <c r="H8" s="1">
        <v>104</v>
      </c>
      <c r="I8" s="1" t="s">
        <v>37</v>
      </c>
      <c r="J8">
        <f t="shared" si="1"/>
        <v>0</v>
      </c>
      <c r="K8">
        <f t="shared" si="2"/>
        <v>1</v>
      </c>
      <c r="L8">
        <f t="shared" si="3"/>
        <v>0</v>
      </c>
      <c r="M8">
        <f t="shared" si="4"/>
        <v>9</v>
      </c>
      <c r="N8" s="6">
        <f t="shared" si="5"/>
        <v>0.27272727272727271</v>
      </c>
      <c r="O8" t="str">
        <f t="shared" si="6"/>
        <v>N</v>
      </c>
      <c r="P8" s="13">
        <f>VLOOKUP(E8, 'Season Position'!$A$2:$C$13,2,FALSE)</f>
        <v>10</v>
      </c>
      <c r="Q8" s="13" t="str">
        <f>VLOOKUP(E8, 'Season Position'!$A$2:$C$13,3,FALSE)</f>
        <v>Missed</v>
      </c>
      <c r="R8">
        <f t="shared" si="7"/>
        <v>0</v>
      </c>
      <c r="S8" s="21" t="str">
        <f t="shared" si="0"/>
        <v>80-89</v>
      </c>
    </row>
    <row r="9" spans="1:19" ht="15.75" customHeight="1">
      <c r="A9" s="1">
        <v>4</v>
      </c>
      <c r="B9" s="1">
        <v>2012</v>
      </c>
      <c r="C9" s="1">
        <v>1</v>
      </c>
      <c r="D9" s="1" t="s">
        <v>9</v>
      </c>
      <c r="E9" s="1" t="s">
        <v>17</v>
      </c>
      <c r="F9" s="1" t="s">
        <v>16</v>
      </c>
      <c r="G9" s="1">
        <v>104</v>
      </c>
      <c r="H9" s="1">
        <v>82</v>
      </c>
      <c r="I9" s="1" t="s">
        <v>35</v>
      </c>
      <c r="J9">
        <f t="shared" si="1"/>
        <v>1</v>
      </c>
      <c r="K9">
        <f t="shared" si="2"/>
        <v>0</v>
      </c>
      <c r="L9">
        <f t="shared" si="3"/>
        <v>0</v>
      </c>
      <c r="M9">
        <f t="shared" si="4"/>
        <v>3</v>
      </c>
      <c r="N9" s="6">
        <f t="shared" si="5"/>
        <v>0.81818181818181812</v>
      </c>
      <c r="O9" t="str">
        <f t="shared" si="6"/>
        <v>Y</v>
      </c>
      <c r="P9" s="13">
        <f>VLOOKUP(E9, 'Season Position'!$A$2:$C$13,2,FALSE)</f>
        <v>6</v>
      </c>
      <c r="Q9" s="13" t="str">
        <f>VLOOKUP(E9, 'Season Position'!$A$2:$C$13,3,FALSE)</f>
        <v>Playoffs</v>
      </c>
      <c r="R9">
        <f t="shared" si="7"/>
        <v>1</v>
      </c>
      <c r="S9" s="21" t="str">
        <f t="shared" si="0"/>
        <v>100-109</v>
      </c>
    </row>
    <row r="10" spans="1:19" ht="15.75" customHeight="1">
      <c r="A10" s="1">
        <v>5</v>
      </c>
      <c r="B10" s="1">
        <v>2012</v>
      </c>
      <c r="C10" s="1">
        <v>1</v>
      </c>
      <c r="D10" s="1" t="s">
        <v>9</v>
      </c>
      <c r="E10" s="1" t="s">
        <v>18</v>
      </c>
      <c r="F10" s="1" t="s">
        <v>19</v>
      </c>
      <c r="G10" s="1">
        <v>85</v>
      </c>
      <c r="H10" s="1">
        <v>76</v>
      </c>
      <c r="I10" s="1" t="s">
        <v>35</v>
      </c>
      <c r="J10">
        <f t="shared" si="1"/>
        <v>1</v>
      </c>
      <c r="K10">
        <f t="shared" si="2"/>
        <v>0</v>
      </c>
      <c r="L10">
        <f t="shared" si="3"/>
        <v>0</v>
      </c>
      <c r="M10">
        <f t="shared" si="4"/>
        <v>8</v>
      </c>
      <c r="N10" s="6">
        <f t="shared" si="5"/>
        <v>0.36363636363636365</v>
      </c>
      <c r="O10" t="str">
        <f t="shared" si="6"/>
        <v>N</v>
      </c>
      <c r="P10" s="13">
        <f>VLOOKUP(E10, 'Season Position'!$A$2:$C$13,2,FALSE)</f>
        <v>5</v>
      </c>
      <c r="Q10" s="13" t="str">
        <f>VLOOKUP(E10, 'Season Position'!$A$2:$C$13,3,FALSE)</f>
        <v>Playoffs</v>
      </c>
      <c r="R10">
        <f t="shared" si="7"/>
        <v>1</v>
      </c>
      <c r="S10" s="21" t="str">
        <f t="shared" si="0"/>
        <v>80-89</v>
      </c>
    </row>
    <row r="11" spans="1:19" ht="15.75" customHeight="1">
      <c r="A11" s="1">
        <v>5</v>
      </c>
      <c r="B11" s="1">
        <v>2012</v>
      </c>
      <c r="C11" s="1">
        <v>1</v>
      </c>
      <c r="D11" s="1" t="s">
        <v>9</v>
      </c>
      <c r="E11" s="1" t="s">
        <v>19</v>
      </c>
      <c r="F11" s="1" t="s">
        <v>18</v>
      </c>
      <c r="G11" s="1">
        <v>76</v>
      </c>
      <c r="H11" s="1">
        <v>85</v>
      </c>
      <c r="I11" s="1" t="s">
        <v>37</v>
      </c>
      <c r="J11">
        <f t="shared" si="1"/>
        <v>0</v>
      </c>
      <c r="K11">
        <f t="shared" si="2"/>
        <v>1</v>
      </c>
      <c r="L11">
        <f t="shared" si="3"/>
        <v>0</v>
      </c>
      <c r="M11">
        <f t="shared" si="4"/>
        <v>10</v>
      </c>
      <c r="N11" s="6">
        <f t="shared" si="5"/>
        <v>0.18181818181818177</v>
      </c>
      <c r="O11" t="str">
        <f t="shared" si="6"/>
        <v>N</v>
      </c>
      <c r="P11" s="13">
        <f>VLOOKUP(E11, 'Season Position'!$A$2:$C$13,2,FALSE)</f>
        <v>9</v>
      </c>
      <c r="Q11" s="13" t="str">
        <f>VLOOKUP(E11, 'Season Position'!$A$2:$C$13,3,FALSE)</f>
        <v>Missed</v>
      </c>
      <c r="R11">
        <f t="shared" si="7"/>
        <v>0</v>
      </c>
      <c r="S11" s="21" t="str">
        <f t="shared" si="0"/>
        <v>70-79</v>
      </c>
    </row>
    <row r="12" spans="1:19" ht="15.75" customHeight="1">
      <c r="A12" s="1">
        <v>6</v>
      </c>
      <c r="B12" s="1">
        <v>2012</v>
      </c>
      <c r="C12" s="1">
        <v>1</v>
      </c>
      <c r="D12" s="1" t="s">
        <v>9</v>
      </c>
      <c r="E12" s="1" t="s">
        <v>20</v>
      </c>
      <c r="F12" s="1" t="s">
        <v>21</v>
      </c>
      <c r="G12" s="1">
        <v>100</v>
      </c>
      <c r="H12" s="1">
        <v>94</v>
      </c>
      <c r="I12" s="1" t="s">
        <v>35</v>
      </c>
      <c r="J12">
        <f t="shared" si="1"/>
        <v>1</v>
      </c>
      <c r="K12">
        <f t="shared" si="2"/>
        <v>0</v>
      </c>
      <c r="L12">
        <f t="shared" si="3"/>
        <v>0</v>
      </c>
      <c r="M12">
        <f t="shared" si="4"/>
        <v>5</v>
      </c>
      <c r="N12" s="6">
        <f t="shared" si="5"/>
        <v>0.63636363636363635</v>
      </c>
      <c r="O12" t="str">
        <f t="shared" si="6"/>
        <v>Y</v>
      </c>
      <c r="P12" s="13">
        <f>VLOOKUP(E12, 'Season Position'!$A$2:$C$13,2,FALSE)</f>
        <v>4</v>
      </c>
      <c r="Q12" s="13" t="str">
        <f>VLOOKUP(E12, 'Season Position'!$A$2:$C$13,3,FALSE)</f>
        <v>Playoffs</v>
      </c>
      <c r="R12">
        <f t="shared" si="7"/>
        <v>1</v>
      </c>
      <c r="S12" s="21" t="str">
        <f t="shared" si="0"/>
        <v>100-109</v>
      </c>
    </row>
    <row r="13" spans="1:19" ht="15.75" customHeight="1">
      <c r="A13" s="1">
        <v>6</v>
      </c>
      <c r="B13" s="1">
        <v>2012</v>
      </c>
      <c r="C13" s="1">
        <v>1</v>
      </c>
      <c r="D13" s="1" t="s">
        <v>9</v>
      </c>
      <c r="E13" s="1" t="s">
        <v>21</v>
      </c>
      <c r="F13" s="1" t="s">
        <v>20</v>
      </c>
      <c r="G13" s="1">
        <v>94</v>
      </c>
      <c r="H13" s="1">
        <v>100</v>
      </c>
      <c r="I13" s="1" t="s">
        <v>37</v>
      </c>
      <c r="J13">
        <f t="shared" si="1"/>
        <v>0</v>
      </c>
      <c r="K13">
        <f t="shared" si="2"/>
        <v>1</v>
      </c>
      <c r="L13">
        <f t="shared" si="3"/>
        <v>0</v>
      </c>
      <c r="M13">
        <f t="shared" si="4"/>
        <v>6</v>
      </c>
      <c r="N13" s="6">
        <f t="shared" si="5"/>
        <v>0.54545454545454541</v>
      </c>
      <c r="O13" t="str">
        <f t="shared" si="6"/>
        <v>N</v>
      </c>
      <c r="P13" s="13">
        <f>VLOOKUP(E13, 'Season Position'!$A$2:$C$13,2,FALSE)</f>
        <v>1</v>
      </c>
      <c r="Q13" s="13" t="str">
        <f>VLOOKUP(E13, 'Season Position'!$A$2:$C$13,3,FALSE)</f>
        <v>Playoffs</v>
      </c>
      <c r="R13">
        <f t="shared" si="7"/>
        <v>0</v>
      </c>
      <c r="S13" s="21" t="str">
        <f t="shared" si="0"/>
        <v>90-99</v>
      </c>
    </row>
    <row r="14" spans="1:19" ht="15.75" customHeight="1">
      <c r="A14" s="1">
        <v>7</v>
      </c>
      <c r="B14" s="1">
        <v>2012</v>
      </c>
      <c r="C14" s="1">
        <v>2</v>
      </c>
      <c r="D14" s="1" t="s">
        <v>9</v>
      </c>
      <c r="E14" s="1" t="s">
        <v>10</v>
      </c>
      <c r="F14" s="1" t="s">
        <v>12</v>
      </c>
      <c r="G14" s="1">
        <v>76</v>
      </c>
      <c r="H14" s="1">
        <v>67</v>
      </c>
      <c r="I14" s="1" t="s">
        <v>35</v>
      </c>
      <c r="J14">
        <f t="shared" si="1"/>
        <v>1</v>
      </c>
      <c r="K14">
        <f t="shared" si="2"/>
        <v>0</v>
      </c>
      <c r="L14">
        <f t="shared" si="3"/>
        <v>0</v>
      </c>
      <c r="M14">
        <f t="shared" si="4"/>
        <v>8</v>
      </c>
      <c r="N14" s="6">
        <f t="shared" si="5"/>
        <v>0.36363636363636365</v>
      </c>
      <c r="O14" t="str">
        <f t="shared" si="6"/>
        <v>N</v>
      </c>
      <c r="P14" s="13">
        <f>VLOOKUP(E14, 'Season Position'!$A$2:$C$13,2,FALSE)</f>
        <v>3</v>
      </c>
      <c r="Q14" s="13" t="str">
        <f>VLOOKUP(E14, 'Season Position'!$A$2:$C$13,3,FALSE)</f>
        <v>Playoffs</v>
      </c>
      <c r="R14">
        <f t="shared" si="7"/>
        <v>1</v>
      </c>
      <c r="S14" s="21" t="str">
        <f t="shared" si="0"/>
        <v>70-79</v>
      </c>
    </row>
    <row r="15" spans="1:19" ht="15.75" customHeight="1">
      <c r="A15" s="1">
        <v>7</v>
      </c>
      <c r="B15" s="1">
        <v>2012</v>
      </c>
      <c r="C15" s="1">
        <v>2</v>
      </c>
      <c r="D15" s="1" t="s">
        <v>9</v>
      </c>
      <c r="E15" s="1" t="s">
        <v>12</v>
      </c>
      <c r="F15" s="1" t="s">
        <v>10</v>
      </c>
      <c r="G15" s="1">
        <v>67</v>
      </c>
      <c r="H15" s="1">
        <v>76</v>
      </c>
      <c r="I15" s="1" t="s">
        <v>37</v>
      </c>
      <c r="J15">
        <f t="shared" si="1"/>
        <v>0</v>
      </c>
      <c r="K15">
        <f t="shared" si="2"/>
        <v>1</v>
      </c>
      <c r="L15">
        <f t="shared" si="3"/>
        <v>0</v>
      </c>
      <c r="M15">
        <f t="shared" si="4"/>
        <v>10</v>
      </c>
      <c r="N15" s="6">
        <f t="shared" si="5"/>
        <v>0.18181818181818177</v>
      </c>
      <c r="O15" t="str">
        <f t="shared" si="6"/>
        <v>N</v>
      </c>
      <c r="P15" s="13">
        <f>VLOOKUP(E15, 'Season Position'!$A$2:$C$13,2,FALSE)</f>
        <v>7</v>
      </c>
      <c r="Q15" s="13" t="str">
        <f>VLOOKUP(E15, 'Season Position'!$A$2:$C$13,3,FALSE)</f>
        <v>Missed</v>
      </c>
      <c r="R15">
        <f t="shared" si="7"/>
        <v>0</v>
      </c>
      <c r="S15" s="21" t="str">
        <f t="shared" si="0"/>
        <v>60-69</v>
      </c>
    </row>
    <row r="16" spans="1:19" ht="15.75" customHeight="1">
      <c r="A16" s="1">
        <v>8</v>
      </c>
      <c r="B16" s="1">
        <v>2012</v>
      </c>
      <c r="C16" s="1">
        <v>2</v>
      </c>
      <c r="D16" s="1" t="s">
        <v>9</v>
      </c>
      <c r="E16" s="1" t="s">
        <v>11</v>
      </c>
      <c r="F16" s="1" t="s">
        <v>14</v>
      </c>
      <c r="G16" s="1">
        <v>77</v>
      </c>
      <c r="H16" s="1">
        <v>89</v>
      </c>
      <c r="I16" s="1" t="s">
        <v>37</v>
      </c>
      <c r="J16">
        <f t="shared" si="1"/>
        <v>0</v>
      </c>
      <c r="K16">
        <f t="shared" si="2"/>
        <v>1</v>
      </c>
      <c r="L16">
        <f t="shared" si="3"/>
        <v>0</v>
      </c>
      <c r="M16">
        <f t="shared" si="4"/>
        <v>7</v>
      </c>
      <c r="N16" s="6">
        <f t="shared" si="5"/>
        <v>0.45454545454545459</v>
      </c>
      <c r="O16" t="str">
        <f t="shared" si="6"/>
        <v>N</v>
      </c>
      <c r="P16" s="13">
        <f>VLOOKUP(E16, 'Season Position'!$A$2:$C$13,2,FALSE)</f>
        <v>8</v>
      </c>
      <c r="Q16" s="13" t="str">
        <f>VLOOKUP(E16, 'Season Position'!$A$2:$C$13,3,FALSE)</f>
        <v>Missed</v>
      </c>
      <c r="R16">
        <f t="shared" si="7"/>
        <v>0</v>
      </c>
      <c r="S16" s="21" t="str">
        <f t="shared" si="0"/>
        <v>70-79</v>
      </c>
    </row>
    <row r="17" spans="1:19" ht="15.75" customHeight="1">
      <c r="A17" s="1">
        <v>8</v>
      </c>
      <c r="B17" s="1">
        <v>2012</v>
      </c>
      <c r="C17" s="1">
        <v>2</v>
      </c>
      <c r="D17" s="1" t="s">
        <v>9</v>
      </c>
      <c r="E17" s="1" t="s">
        <v>14</v>
      </c>
      <c r="F17" s="1" t="s">
        <v>11</v>
      </c>
      <c r="G17" s="1">
        <v>89</v>
      </c>
      <c r="H17" s="1">
        <v>77</v>
      </c>
      <c r="I17" s="1" t="s">
        <v>35</v>
      </c>
      <c r="J17">
        <f t="shared" si="1"/>
        <v>1</v>
      </c>
      <c r="K17">
        <f t="shared" si="2"/>
        <v>0</v>
      </c>
      <c r="L17">
        <f t="shared" si="3"/>
        <v>0</v>
      </c>
      <c r="M17">
        <f t="shared" si="4"/>
        <v>5</v>
      </c>
      <c r="N17" s="6">
        <f t="shared" si="5"/>
        <v>0.63636363636363635</v>
      </c>
      <c r="O17" t="str">
        <f t="shared" si="6"/>
        <v>N</v>
      </c>
      <c r="P17" s="13">
        <f>VLOOKUP(E17, 'Season Position'!$A$2:$C$13,2,FALSE)</f>
        <v>2</v>
      </c>
      <c r="Q17" s="13" t="str">
        <f>VLOOKUP(E17, 'Season Position'!$A$2:$C$13,3,FALSE)</f>
        <v>Playoffs</v>
      </c>
      <c r="R17">
        <f t="shared" si="7"/>
        <v>1</v>
      </c>
      <c r="S17" s="21" t="str">
        <f t="shared" si="0"/>
        <v>80-89</v>
      </c>
    </row>
    <row r="18" spans="1:19" ht="15.75" customHeight="1">
      <c r="A18" s="1">
        <v>9</v>
      </c>
      <c r="B18" s="1">
        <v>2012</v>
      </c>
      <c r="C18" s="1">
        <v>2</v>
      </c>
      <c r="D18" s="1" t="s">
        <v>9</v>
      </c>
      <c r="E18" s="1" t="s">
        <v>13</v>
      </c>
      <c r="F18" s="1" t="s">
        <v>15</v>
      </c>
      <c r="G18" s="1">
        <v>110</v>
      </c>
      <c r="H18" s="1">
        <v>82</v>
      </c>
      <c r="I18" s="1" t="s">
        <v>35</v>
      </c>
      <c r="J18">
        <f t="shared" si="1"/>
        <v>1</v>
      </c>
      <c r="K18">
        <f t="shared" si="2"/>
        <v>0</v>
      </c>
      <c r="L18">
        <f t="shared" si="3"/>
        <v>0</v>
      </c>
      <c r="M18">
        <f t="shared" si="4"/>
        <v>2</v>
      </c>
      <c r="N18" s="6">
        <f t="shared" si="5"/>
        <v>0.90909090909090906</v>
      </c>
      <c r="O18" t="str">
        <f t="shared" si="6"/>
        <v>Y</v>
      </c>
      <c r="P18" s="13">
        <f>VLOOKUP(E18, 'Season Position'!$A$2:$C$13,2,FALSE)</f>
        <v>11</v>
      </c>
      <c r="Q18" s="13" t="str">
        <f>VLOOKUP(E18, 'Season Position'!$A$2:$C$13,3,FALSE)</f>
        <v>Missed</v>
      </c>
      <c r="R18">
        <f t="shared" si="7"/>
        <v>1</v>
      </c>
      <c r="S18" s="21" t="str">
        <f t="shared" si="0"/>
        <v>110-119</v>
      </c>
    </row>
    <row r="19" spans="1:19" ht="15.75" customHeight="1">
      <c r="A19" s="1">
        <v>9</v>
      </c>
      <c r="B19" s="1">
        <v>2012</v>
      </c>
      <c r="C19" s="1">
        <v>2</v>
      </c>
      <c r="D19" s="1" t="s">
        <v>9</v>
      </c>
      <c r="E19" s="1" t="s">
        <v>15</v>
      </c>
      <c r="F19" s="1" t="s">
        <v>13</v>
      </c>
      <c r="G19" s="1">
        <v>82</v>
      </c>
      <c r="H19" s="1">
        <v>110</v>
      </c>
      <c r="I19" s="1" t="s">
        <v>37</v>
      </c>
      <c r="J19">
        <f t="shared" si="1"/>
        <v>0</v>
      </c>
      <c r="K19">
        <f t="shared" si="2"/>
        <v>1</v>
      </c>
      <c r="L19">
        <f t="shared" si="3"/>
        <v>0</v>
      </c>
      <c r="M19">
        <f t="shared" si="4"/>
        <v>6</v>
      </c>
      <c r="N19" s="6">
        <f t="shared" si="5"/>
        <v>0.54545454545454541</v>
      </c>
      <c r="O19" t="str">
        <f t="shared" si="6"/>
        <v>N</v>
      </c>
      <c r="P19" s="13">
        <f>VLOOKUP(E19, 'Season Position'!$A$2:$C$13,2,FALSE)</f>
        <v>12</v>
      </c>
      <c r="Q19" s="13" t="str">
        <f>VLOOKUP(E19, 'Season Position'!$A$2:$C$13,3,FALSE)</f>
        <v>Missed</v>
      </c>
      <c r="R19">
        <f t="shared" si="7"/>
        <v>0</v>
      </c>
      <c r="S19" s="21" t="str">
        <f t="shared" si="0"/>
        <v>80-89</v>
      </c>
    </row>
    <row r="20" spans="1:19" ht="15.75" customHeight="1">
      <c r="A20" s="1">
        <v>10</v>
      </c>
      <c r="B20" s="1">
        <v>2012</v>
      </c>
      <c r="C20" s="1">
        <v>2</v>
      </c>
      <c r="D20" s="1" t="s">
        <v>9</v>
      </c>
      <c r="E20" s="1" t="s">
        <v>18</v>
      </c>
      <c r="F20" s="1" t="s">
        <v>16</v>
      </c>
      <c r="G20" s="1">
        <v>61</v>
      </c>
      <c r="H20" s="1">
        <v>54</v>
      </c>
      <c r="I20" s="1" t="s">
        <v>35</v>
      </c>
      <c r="J20">
        <f t="shared" si="1"/>
        <v>1</v>
      </c>
      <c r="K20">
        <f t="shared" si="2"/>
        <v>0</v>
      </c>
      <c r="L20">
        <f t="shared" si="3"/>
        <v>0</v>
      </c>
      <c r="M20">
        <f t="shared" si="4"/>
        <v>11</v>
      </c>
      <c r="N20" s="6">
        <f t="shared" si="5"/>
        <v>9.0909090909090939E-2</v>
      </c>
      <c r="O20" t="str">
        <f t="shared" si="6"/>
        <v>N</v>
      </c>
      <c r="P20" s="13">
        <f>VLOOKUP(E20, 'Season Position'!$A$2:$C$13,2,FALSE)</f>
        <v>5</v>
      </c>
      <c r="Q20" s="13" t="str">
        <f>VLOOKUP(E20, 'Season Position'!$A$2:$C$13,3,FALSE)</f>
        <v>Playoffs</v>
      </c>
      <c r="R20">
        <f t="shared" si="7"/>
        <v>1</v>
      </c>
      <c r="S20" s="21" t="str">
        <f t="shared" si="0"/>
        <v>60-69</v>
      </c>
    </row>
    <row r="21" spans="1:19" ht="15.75" customHeight="1">
      <c r="A21" s="1">
        <v>10</v>
      </c>
      <c r="B21" s="1">
        <v>2012</v>
      </c>
      <c r="C21" s="1">
        <v>2</v>
      </c>
      <c r="D21" s="1" t="s">
        <v>9</v>
      </c>
      <c r="E21" s="1" t="s">
        <v>16</v>
      </c>
      <c r="F21" s="1" t="s">
        <v>18</v>
      </c>
      <c r="G21" s="1">
        <v>54</v>
      </c>
      <c r="H21" s="1">
        <v>61</v>
      </c>
      <c r="I21" s="1" t="s">
        <v>37</v>
      </c>
      <c r="J21">
        <f t="shared" si="1"/>
        <v>0</v>
      </c>
      <c r="K21">
        <f t="shared" si="2"/>
        <v>1</v>
      </c>
      <c r="L21">
        <f t="shared" si="3"/>
        <v>0</v>
      </c>
      <c r="M21">
        <f t="shared" si="4"/>
        <v>12</v>
      </c>
      <c r="N21" s="6">
        <f t="shared" si="5"/>
        <v>0</v>
      </c>
      <c r="O21" t="str">
        <f t="shared" si="6"/>
        <v>N</v>
      </c>
      <c r="P21" s="13">
        <f>VLOOKUP(E21, 'Season Position'!$A$2:$C$13,2,FALSE)</f>
        <v>10</v>
      </c>
      <c r="Q21" s="13" t="str">
        <f>VLOOKUP(E21, 'Season Position'!$A$2:$C$13,3,FALSE)</f>
        <v>Missed</v>
      </c>
      <c r="R21">
        <f t="shared" si="7"/>
        <v>0</v>
      </c>
      <c r="S21" s="21" t="str">
        <f t="shared" si="0"/>
        <v>50-59</v>
      </c>
    </row>
    <row r="22" spans="1:19" ht="15.75" customHeight="1">
      <c r="A22" s="1">
        <v>11</v>
      </c>
      <c r="B22" s="1">
        <v>2012</v>
      </c>
      <c r="C22" s="1">
        <v>2</v>
      </c>
      <c r="D22" s="1" t="s">
        <v>9</v>
      </c>
      <c r="E22" s="1" t="s">
        <v>17</v>
      </c>
      <c r="F22" s="1" t="s">
        <v>20</v>
      </c>
      <c r="G22" s="1">
        <v>74</v>
      </c>
      <c r="H22" s="1">
        <v>90</v>
      </c>
      <c r="I22" s="1" t="s">
        <v>37</v>
      </c>
      <c r="J22">
        <f t="shared" si="1"/>
        <v>0</v>
      </c>
      <c r="K22">
        <f t="shared" si="2"/>
        <v>1</v>
      </c>
      <c r="L22">
        <f t="shared" si="3"/>
        <v>0</v>
      </c>
      <c r="M22">
        <f t="shared" si="4"/>
        <v>9</v>
      </c>
      <c r="N22" s="6">
        <f t="shared" si="5"/>
        <v>0.27272727272727271</v>
      </c>
      <c r="O22" t="str">
        <f t="shared" si="6"/>
        <v>N</v>
      </c>
      <c r="P22" s="13">
        <f>VLOOKUP(E22, 'Season Position'!$A$2:$C$13,2,FALSE)</f>
        <v>6</v>
      </c>
      <c r="Q22" s="13" t="str">
        <f>VLOOKUP(E22, 'Season Position'!$A$2:$C$13,3,FALSE)</f>
        <v>Playoffs</v>
      </c>
      <c r="R22">
        <f t="shared" si="7"/>
        <v>0</v>
      </c>
      <c r="S22" s="21" t="str">
        <f t="shared" si="0"/>
        <v>70-79</v>
      </c>
    </row>
    <row r="23" spans="1:19" ht="15.75" customHeight="1">
      <c r="A23" s="1">
        <v>11</v>
      </c>
      <c r="B23" s="1">
        <v>2012</v>
      </c>
      <c r="C23" s="1">
        <v>2</v>
      </c>
      <c r="D23" s="1" t="s">
        <v>9</v>
      </c>
      <c r="E23" s="1" t="s">
        <v>20</v>
      </c>
      <c r="F23" s="1" t="s">
        <v>17</v>
      </c>
      <c r="G23" s="1">
        <v>90</v>
      </c>
      <c r="H23" s="1">
        <v>74</v>
      </c>
      <c r="I23" s="1" t="s">
        <v>35</v>
      </c>
      <c r="J23">
        <f t="shared" si="1"/>
        <v>1</v>
      </c>
      <c r="K23">
        <f t="shared" si="2"/>
        <v>0</v>
      </c>
      <c r="L23">
        <f t="shared" si="3"/>
        <v>0</v>
      </c>
      <c r="M23">
        <f t="shared" si="4"/>
        <v>3</v>
      </c>
      <c r="N23" s="6">
        <f t="shared" si="5"/>
        <v>0.81818181818181812</v>
      </c>
      <c r="O23" t="str">
        <f t="shared" si="6"/>
        <v>N</v>
      </c>
      <c r="P23" s="13">
        <f>VLOOKUP(E23, 'Season Position'!$A$2:$C$13,2,FALSE)</f>
        <v>4</v>
      </c>
      <c r="Q23" s="13" t="str">
        <f>VLOOKUP(E23, 'Season Position'!$A$2:$C$13,3,FALSE)</f>
        <v>Playoffs</v>
      </c>
      <c r="R23">
        <f t="shared" si="7"/>
        <v>1</v>
      </c>
      <c r="S23" s="21" t="str">
        <f t="shared" si="0"/>
        <v>90-99</v>
      </c>
    </row>
    <row r="24" spans="1:19" ht="15.75" customHeight="1">
      <c r="A24" s="1">
        <v>12</v>
      </c>
      <c r="B24" s="1">
        <v>2012</v>
      </c>
      <c r="C24" s="1">
        <v>2</v>
      </c>
      <c r="D24" s="1" t="s">
        <v>9</v>
      </c>
      <c r="E24" s="1" t="s">
        <v>19</v>
      </c>
      <c r="F24" s="1" t="s">
        <v>21</v>
      </c>
      <c r="G24" s="1">
        <v>90</v>
      </c>
      <c r="H24" s="1">
        <v>117</v>
      </c>
      <c r="I24" s="1" t="s">
        <v>37</v>
      </c>
      <c r="J24">
        <f t="shared" si="1"/>
        <v>0</v>
      </c>
      <c r="K24">
        <f t="shared" si="2"/>
        <v>1</v>
      </c>
      <c r="L24">
        <f t="shared" si="3"/>
        <v>0</v>
      </c>
      <c r="M24">
        <f t="shared" si="4"/>
        <v>3</v>
      </c>
      <c r="N24" s="6">
        <f t="shared" si="5"/>
        <v>0.81818181818181812</v>
      </c>
      <c r="O24" t="str">
        <f t="shared" si="6"/>
        <v>N</v>
      </c>
      <c r="P24" s="13">
        <f>VLOOKUP(E24, 'Season Position'!$A$2:$C$13,2,FALSE)</f>
        <v>9</v>
      </c>
      <c r="Q24" s="13" t="str">
        <f>VLOOKUP(E24, 'Season Position'!$A$2:$C$13,3,FALSE)</f>
        <v>Missed</v>
      </c>
      <c r="R24">
        <f t="shared" si="7"/>
        <v>0</v>
      </c>
      <c r="S24" s="21" t="str">
        <f t="shared" si="0"/>
        <v>90-99</v>
      </c>
    </row>
    <row r="25" spans="1:19" ht="15.75" customHeight="1">
      <c r="A25" s="1">
        <v>12</v>
      </c>
      <c r="B25" s="1">
        <v>2012</v>
      </c>
      <c r="C25" s="1">
        <v>2</v>
      </c>
      <c r="D25" s="1" t="s">
        <v>9</v>
      </c>
      <c r="E25" s="1" t="s">
        <v>21</v>
      </c>
      <c r="F25" s="1" t="s">
        <v>19</v>
      </c>
      <c r="G25" s="1">
        <v>117</v>
      </c>
      <c r="H25" s="1">
        <v>90</v>
      </c>
      <c r="I25" s="1" t="s">
        <v>35</v>
      </c>
      <c r="J25">
        <f t="shared" si="1"/>
        <v>1</v>
      </c>
      <c r="K25">
        <f t="shared" si="2"/>
        <v>0</v>
      </c>
      <c r="L25">
        <f t="shared" si="3"/>
        <v>0</v>
      </c>
      <c r="M25">
        <f t="shared" si="4"/>
        <v>1</v>
      </c>
      <c r="N25" s="6">
        <f t="shared" si="5"/>
        <v>1</v>
      </c>
      <c r="O25" t="str">
        <f t="shared" si="6"/>
        <v>Y</v>
      </c>
      <c r="P25" s="13">
        <f>VLOOKUP(E25, 'Season Position'!$A$2:$C$13,2,FALSE)</f>
        <v>1</v>
      </c>
      <c r="Q25" s="13" t="str">
        <f>VLOOKUP(E25, 'Season Position'!$A$2:$C$13,3,FALSE)</f>
        <v>Playoffs</v>
      </c>
      <c r="R25">
        <f t="shared" si="7"/>
        <v>1</v>
      </c>
      <c r="S25" s="21" t="str">
        <f t="shared" si="0"/>
        <v>110-119</v>
      </c>
    </row>
    <row r="26" spans="1:19" ht="15.75" customHeight="1">
      <c r="A26" s="1">
        <v>13</v>
      </c>
      <c r="B26" s="1">
        <v>2012</v>
      </c>
      <c r="C26" s="1">
        <v>3</v>
      </c>
      <c r="D26" s="1" t="s">
        <v>9</v>
      </c>
      <c r="E26" s="1" t="s">
        <v>10</v>
      </c>
      <c r="F26" s="1" t="s">
        <v>14</v>
      </c>
      <c r="G26" s="1">
        <v>99</v>
      </c>
      <c r="H26" s="1">
        <v>69</v>
      </c>
      <c r="I26" s="1" t="s">
        <v>35</v>
      </c>
      <c r="J26">
        <f t="shared" si="1"/>
        <v>1</v>
      </c>
      <c r="K26">
        <f t="shared" si="2"/>
        <v>0</v>
      </c>
      <c r="L26">
        <f t="shared" si="3"/>
        <v>0</v>
      </c>
      <c r="M26">
        <f t="shared" si="4"/>
        <v>3</v>
      </c>
      <c r="N26" s="6">
        <f t="shared" si="5"/>
        <v>0.81818181818181812</v>
      </c>
      <c r="O26" t="str">
        <f t="shared" si="6"/>
        <v>N</v>
      </c>
      <c r="P26" s="13">
        <f>VLOOKUP(E26, 'Season Position'!$A$2:$C$13,2,FALSE)</f>
        <v>3</v>
      </c>
      <c r="Q26" s="13" t="str">
        <f>VLOOKUP(E26, 'Season Position'!$A$2:$C$13,3,FALSE)</f>
        <v>Playoffs</v>
      </c>
      <c r="R26">
        <f t="shared" si="7"/>
        <v>1</v>
      </c>
      <c r="S26" s="21" t="str">
        <f t="shared" si="0"/>
        <v>90-99</v>
      </c>
    </row>
    <row r="27" spans="1:19" ht="15.75" customHeight="1">
      <c r="A27" s="1">
        <v>13</v>
      </c>
      <c r="B27" s="1">
        <v>2012</v>
      </c>
      <c r="C27" s="1">
        <v>3</v>
      </c>
      <c r="D27" s="1" t="s">
        <v>9</v>
      </c>
      <c r="E27" s="1" t="s">
        <v>14</v>
      </c>
      <c r="F27" s="1" t="s">
        <v>10</v>
      </c>
      <c r="G27" s="1">
        <v>69</v>
      </c>
      <c r="H27" s="1">
        <v>99</v>
      </c>
      <c r="I27" s="1" t="s">
        <v>37</v>
      </c>
      <c r="J27">
        <f t="shared" si="1"/>
        <v>0</v>
      </c>
      <c r="K27">
        <f t="shared" si="2"/>
        <v>1</v>
      </c>
      <c r="L27">
        <f t="shared" si="3"/>
        <v>0</v>
      </c>
      <c r="M27">
        <f t="shared" si="4"/>
        <v>8</v>
      </c>
      <c r="N27" s="6">
        <f t="shared" si="5"/>
        <v>0.36363636363636365</v>
      </c>
      <c r="O27" t="str">
        <f t="shared" si="6"/>
        <v>N</v>
      </c>
      <c r="P27" s="13">
        <f>VLOOKUP(E27, 'Season Position'!$A$2:$C$13,2,FALSE)</f>
        <v>2</v>
      </c>
      <c r="Q27" s="13" t="str">
        <f>VLOOKUP(E27, 'Season Position'!$A$2:$C$13,3,FALSE)</f>
        <v>Playoffs</v>
      </c>
      <c r="R27">
        <f t="shared" si="7"/>
        <v>0</v>
      </c>
      <c r="S27" s="21" t="str">
        <f t="shared" si="0"/>
        <v>60-69</v>
      </c>
    </row>
    <row r="28" spans="1:19" ht="15.75" customHeight="1">
      <c r="A28" s="1">
        <v>14</v>
      </c>
      <c r="B28" s="1">
        <v>2012</v>
      </c>
      <c r="C28" s="1">
        <v>3</v>
      </c>
      <c r="D28" s="1" t="s">
        <v>9</v>
      </c>
      <c r="E28" s="1" t="s">
        <v>15</v>
      </c>
      <c r="F28" s="1" t="s">
        <v>12</v>
      </c>
      <c r="G28" s="1">
        <v>121</v>
      </c>
      <c r="H28" s="1">
        <v>60</v>
      </c>
      <c r="I28" s="1" t="s">
        <v>35</v>
      </c>
      <c r="J28">
        <f t="shared" si="1"/>
        <v>1</v>
      </c>
      <c r="K28">
        <f t="shared" si="2"/>
        <v>0</v>
      </c>
      <c r="L28">
        <f t="shared" si="3"/>
        <v>0</v>
      </c>
      <c r="M28">
        <f t="shared" si="4"/>
        <v>1</v>
      </c>
      <c r="N28" s="6">
        <f t="shared" si="5"/>
        <v>1</v>
      </c>
      <c r="O28" t="str">
        <f t="shared" si="6"/>
        <v>Y</v>
      </c>
      <c r="P28" s="13">
        <f>VLOOKUP(E28, 'Season Position'!$A$2:$C$13,2,FALSE)</f>
        <v>12</v>
      </c>
      <c r="Q28" s="13" t="str">
        <f>VLOOKUP(E28, 'Season Position'!$A$2:$C$13,3,FALSE)</f>
        <v>Missed</v>
      </c>
      <c r="R28">
        <f t="shared" si="7"/>
        <v>1</v>
      </c>
      <c r="S28" s="21" t="str">
        <f t="shared" si="0"/>
        <v>120-129</v>
      </c>
    </row>
    <row r="29" spans="1:19" ht="15.75" customHeight="1">
      <c r="A29" s="1">
        <v>14</v>
      </c>
      <c r="B29" s="1">
        <v>2012</v>
      </c>
      <c r="C29" s="1">
        <v>3</v>
      </c>
      <c r="D29" s="1" t="s">
        <v>9</v>
      </c>
      <c r="E29" s="1" t="s">
        <v>12</v>
      </c>
      <c r="F29" s="1" t="s">
        <v>15</v>
      </c>
      <c r="G29" s="1">
        <v>60</v>
      </c>
      <c r="H29" s="1">
        <v>121</v>
      </c>
      <c r="I29" s="1" t="s">
        <v>37</v>
      </c>
      <c r="J29">
        <f t="shared" si="1"/>
        <v>0</v>
      </c>
      <c r="K29">
        <f t="shared" si="2"/>
        <v>1</v>
      </c>
      <c r="L29">
        <f t="shared" si="3"/>
        <v>0</v>
      </c>
      <c r="M29">
        <f t="shared" si="4"/>
        <v>11</v>
      </c>
      <c r="N29" s="6">
        <f t="shared" si="5"/>
        <v>9.0909090909090939E-2</v>
      </c>
      <c r="O29" t="str">
        <f t="shared" si="6"/>
        <v>N</v>
      </c>
      <c r="P29" s="13">
        <f>VLOOKUP(E29, 'Season Position'!$A$2:$C$13,2,FALSE)</f>
        <v>7</v>
      </c>
      <c r="Q29" s="13" t="str">
        <f>VLOOKUP(E29, 'Season Position'!$A$2:$C$13,3,FALSE)</f>
        <v>Missed</v>
      </c>
      <c r="R29">
        <f t="shared" si="7"/>
        <v>0</v>
      </c>
      <c r="S29" s="21" t="str">
        <f t="shared" si="0"/>
        <v>60-69</v>
      </c>
    </row>
    <row r="30" spans="1:19" ht="15.75" customHeight="1">
      <c r="A30" s="1">
        <v>15</v>
      </c>
      <c r="B30" s="1">
        <v>2012</v>
      </c>
      <c r="C30" s="1">
        <v>3</v>
      </c>
      <c r="D30" s="1" t="s">
        <v>9</v>
      </c>
      <c r="E30" s="1" t="s">
        <v>13</v>
      </c>
      <c r="F30" s="1" t="s">
        <v>11</v>
      </c>
      <c r="G30" s="1">
        <v>48</v>
      </c>
      <c r="H30" s="1">
        <v>83</v>
      </c>
      <c r="I30" s="1" t="s">
        <v>37</v>
      </c>
      <c r="J30">
        <f t="shared" si="1"/>
        <v>0</v>
      </c>
      <c r="K30">
        <f t="shared" si="2"/>
        <v>1</v>
      </c>
      <c r="L30">
        <f t="shared" si="3"/>
        <v>0</v>
      </c>
      <c r="M30">
        <f t="shared" si="4"/>
        <v>12</v>
      </c>
      <c r="N30" s="6">
        <f t="shared" si="5"/>
        <v>0</v>
      </c>
      <c r="O30" t="str">
        <f t="shared" si="6"/>
        <v>N</v>
      </c>
      <c r="P30" s="13">
        <f>VLOOKUP(E30, 'Season Position'!$A$2:$C$13,2,FALSE)</f>
        <v>11</v>
      </c>
      <c r="Q30" s="13" t="str">
        <f>VLOOKUP(E30, 'Season Position'!$A$2:$C$13,3,FALSE)</f>
        <v>Missed</v>
      </c>
      <c r="R30">
        <f t="shared" si="7"/>
        <v>0</v>
      </c>
      <c r="S30" s="21" t="str">
        <f t="shared" si="0"/>
        <v>40-49</v>
      </c>
    </row>
    <row r="31" spans="1:19" ht="15.75" customHeight="1">
      <c r="A31" s="1">
        <v>15</v>
      </c>
      <c r="B31" s="1">
        <v>2012</v>
      </c>
      <c r="C31" s="1">
        <v>3</v>
      </c>
      <c r="D31" s="1" t="s">
        <v>9</v>
      </c>
      <c r="E31" s="1" t="s">
        <v>11</v>
      </c>
      <c r="F31" s="1" t="s">
        <v>13</v>
      </c>
      <c r="G31" s="1">
        <v>83</v>
      </c>
      <c r="H31" s="1">
        <v>48</v>
      </c>
      <c r="I31" s="1" t="s">
        <v>35</v>
      </c>
      <c r="J31">
        <f t="shared" si="1"/>
        <v>1</v>
      </c>
      <c r="K31">
        <f t="shared" si="2"/>
        <v>0</v>
      </c>
      <c r="L31">
        <f t="shared" si="3"/>
        <v>0</v>
      </c>
      <c r="M31">
        <f t="shared" si="4"/>
        <v>6</v>
      </c>
      <c r="N31" s="6">
        <f t="shared" si="5"/>
        <v>0.54545454545454541</v>
      </c>
      <c r="O31" t="str">
        <f t="shared" si="6"/>
        <v>N</v>
      </c>
      <c r="P31" s="13">
        <f>VLOOKUP(E31, 'Season Position'!$A$2:$C$13,2,FALSE)</f>
        <v>8</v>
      </c>
      <c r="Q31" s="13" t="str">
        <f>VLOOKUP(E31, 'Season Position'!$A$2:$C$13,3,FALSE)</f>
        <v>Missed</v>
      </c>
      <c r="R31">
        <f t="shared" si="7"/>
        <v>1</v>
      </c>
      <c r="S31" s="21" t="str">
        <f t="shared" si="0"/>
        <v>80-89</v>
      </c>
    </row>
    <row r="32" spans="1:19" ht="15.75" customHeight="1">
      <c r="A32" s="1">
        <v>16</v>
      </c>
      <c r="B32" s="1">
        <v>2012</v>
      </c>
      <c r="C32" s="1">
        <v>3</v>
      </c>
      <c r="D32" s="1" t="s">
        <v>9</v>
      </c>
      <c r="E32" s="1" t="s">
        <v>16</v>
      </c>
      <c r="F32" s="1" t="s">
        <v>20</v>
      </c>
      <c r="G32" s="1">
        <v>75</v>
      </c>
      <c r="H32" s="1">
        <v>89</v>
      </c>
      <c r="I32" s="1" t="s">
        <v>37</v>
      </c>
      <c r="J32">
        <f t="shared" si="1"/>
        <v>0</v>
      </c>
      <c r="K32">
        <f t="shared" si="2"/>
        <v>1</v>
      </c>
      <c r="L32">
        <f t="shared" si="3"/>
        <v>0</v>
      </c>
      <c r="M32">
        <f t="shared" si="4"/>
        <v>7</v>
      </c>
      <c r="N32" s="6">
        <f t="shared" si="5"/>
        <v>0.45454545454545459</v>
      </c>
      <c r="O32" t="str">
        <f t="shared" si="6"/>
        <v>N</v>
      </c>
      <c r="P32" s="13">
        <f>VLOOKUP(E32, 'Season Position'!$A$2:$C$13,2,FALSE)</f>
        <v>10</v>
      </c>
      <c r="Q32" s="13" t="str">
        <f>VLOOKUP(E32, 'Season Position'!$A$2:$C$13,3,FALSE)</f>
        <v>Missed</v>
      </c>
      <c r="R32">
        <f t="shared" si="7"/>
        <v>0</v>
      </c>
      <c r="S32" s="21" t="str">
        <f t="shared" si="0"/>
        <v>70-79</v>
      </c>
    </row>
    <row r="33" spans="1:19" ht="15.75" customHeight="1">
      <c r="A33" s="1">
        <v>16</v>
      </c>
      <c r="B33" s="1">
        <v>2012</v>
      </c>
      <c r="C33" s="1">
        <v>3</v>
      </c>
      <c r="D33" s="1" t="s">
        <v>9</v>
      </c>
      <c r="E33" s="1" t="s">
        <v>20</v>
      </c>
      <c r="F33" s="1" t="s">
        <v>16</v>
      </c>
      <c r="G33" s="1">
        <v>89</v>
      </c>
      <c r="H33" s="1">
        <v>75</v>
      </c>
      <c r="I33" s="1" t="s">
        <v>35</v>
      </c>
      <c r="J33">
        <f t="shared" si="1"/>
        <v>1</v>
      </c>
      <c r="K33">
        <f t="shared" si="2"/>
        <v>0</v>
      </c>
      <c r="L33">
        <f t="shared" si="3"/>
        <v>0</v>
      </c>
      <c r="M33">
        <f t="shared" si="4"/>
        <v>4</v>
      </c>
      <c r="N33" s="6">
        <f t="shared" si="5"/>
        <v>0.72727272727272729</v>
      </c>
      <c r="O33" t="str">
        <f t="shared" si="6"/>
        <v>N</v>
      </c>
      <c r="P33" s="13">
        <f>VLOOKUP(E33, 'Season Position'!$A$2:$C$13,2,FALSE)</f>
        <v>4</v>
      </c>
      <c r="Q33" s="13" t="str">
        <f>VLOOKUP(E33, 'Season Position'!$A$2:$C$13,3,FALSE)</f>
        <v>Playoffs</v>
      </c>
      <c r="R33">
        <f t="shared" si="7"/>
        <v>1</v>
      </c>
      <c r="S33" s="21" t="str">
        <f t="shared" si="0"/>
        <v>80-89</v>
      </c>
    </row>
    <row r="34" spans="1:19" ht="15.75" customHeight="1">
      <c r="A34" s="1">
        <v>17</v>
      </c>
      <c r="B34" s="1">
        <v>2012</v>
      </c>
      <c r="C34" s="1">
        <v>3</v>
      </c>
      <c r="D34" s="1" t="s">
        <v>9</v>
      </c>
      <c r="E34" s="1" t="s">
        <v>21</v>
      </c>
      <c r="F34" s="1" t="s">
        <v>18</v>
      </c>
      <c r="G34" s="1">
        <v>69</v>
      </c>
      <c r="H34" s="1">
        <v>66</v>
      </c>
      <c r="I34" s="1" t="s">
        <v>35</v>
      </c>
      <c r="J34">
        <f t="shared" si="1"/>
        <v>1</v>
      </c>
      <c r="K34">
        <f t="shared" si="2"/>
        <v>0</v>
      </c>
      <c r="L34">
        <f t="shared" si="3"/>
        <v>0</v>
      </c>
      <c r="M34">
        <f t="shared" si="4"/>
        <v>8</v>
      </c>
      <c r="N34" s="6">
        <f t="shared" si="5"/>
        <v>0.36363636363636365</v>
      </c>
      <c r="O34" t="str">
        <f t="shared" si="6"/>
        <v>N</v>
      </c>
      <c r="P34" s="13">
        <f>VLOOKUP(E34, 'Season Position'!$A$2:$C$13,2,FALSE)</f>
        <v>1</v>
      </c>
      <c r="Q34" s="13" t="str">
        <f>VLOOKUP(E34, 'Season Position'!$A$2:$C$13,3,FALSE)</f>
        <v>Playoffs</v>
      </c>
      <c r="R34">
        <f t="shared" si="7"/>
        <v>1</v>
      </c>
      <c r="S34" s="21" t="str">
        <f t="shared" si="0"/>
        <v>60-69</v>
      </c>
    </row>
    <row r="35" spans="1:19" ht="15.75" customHeight="1">
      <c r="A35" s="1">
        <v>17</v>
      </c>
      <c r="B35" s="1">
        <v>2012</v>
      </c>
      <c r="C35" s="1">
        <v>3</v>
      </c>
      <c r="D35" s="1" t="s">
        <v>9</v>
      </c>
      <c r="E35" s="1" t="s">
        <v>18</v>
      </c>
      <c r="F35" s="1" t="s">
        <v>21</v>
      </c>
      <c r="G35" s="1">
        <v>66</v>
      </c>
      <c r="H35" s="1">
        <v>69</v>
      </c>
      <c r="I35" s="1" t="s">
        <v>37</v>
      </c>
      <c r="J35">
        <f t="shared" si="1"/>
        <v>0</v>
      </c>
      <c r="K35">
        <f t="shared" si="2"/>
        <v>1</v>
      </c>
      <c r="L35">
        <f t="shared" si="3"/>
        <v>0</v>
      </c>
      <c r="M35">
        <f t="shared" si="4"/>
        <v>10</v>
      </c>
      <c r="N35" s="6">
        <f t="shared" si="5"/>
        <v>0.18181818181818177</v>
      </c>
      <c r="O35" t="str">
        <f t="shared" si="6"/>
        <v>N</v>
      </c>
      <c r="P35" s="13">
        <f>VLOOKUP(E35, 'Season Position'!$A$2:$C$13,2,FALSE)</f>
        <v>5</v>
      </c>
      <c r="Q35" s="13" t="str">
        <f>VLOOKUP(E35, 'Season Position'!$A$2:$C$13,3,FALSE)</f>
        <v>Playoffs</v>
      </c>
      <c r="R35">
        <f t="shared" si="7"/>
        <v>0</v>
      </c>
      <c r="S35" s="21" t="str">
        <f t="shared" si="0"/>
        <v>60-69</v>
      </c>
    </row>
    <row r="36" spans="1:19" ht="15.75" customHeight="1">
      <c r="A36" s="1">
        <v>18</v>
      </c>
      <c r="B36" s="1">
        <v>2012</v>
      </c>
      <c r="C36" s="1">
        <v>3</v>
      </c>
      <c r="D36" s="1" t="s">
        <v>9</v>
      </c>
      <c r="E36" s="1" t="s">
        <v>19</v>
      </c>
      <c r="F36" s="1" t="s">
        <v>17</v>
      </c>
      <c r="G36" s="1">
        <v>85</v>
      </c>
      <c r="H36" s="1">
        <v>106</v>
      </c>
      <c r="I36" s="1" t="s">
        <v>37</v>
      </c>
      <c r="J36">
        <f t="shared" si="1"/>
        <v>0</v>
      </c>
      <c r="K36">
        <f t="shared" si="2"/>
        <v>1</v>
      </c>
      <c r="L36">
        <f t="shared" si="3"/>
        <v>0</v>
      </c>
      <c r="M36">
        <f t="shared" si="4"/>
        <v>5</v>
      </c>
      <c r="N36" s="6">
        <f t="shared" si="5"/>
        <v>0.63636363636363635</v>
      </c>
      <c r="O36" t="str">
        <f t="shared" si="6"/>
        <v>N</v>
      </c>
      <c r="P36" s="13">
        <f>VLOOKUP(E36, 'Season Position'!$A$2:$C$13,2,FALSE)</f>
        <v>9</v>
      </c>
      <c r="Q36" s="13" t="str">
        <f>VLOOKUP(E36, 'Season Position'!$A$2:$C$13,3,FALSE)</f>
        <v>Missed</v>
      </c>
      <c r="R36">
        <f t="shared" si="7"/>
        <v>0</v>
      </c>
      <c r="S36" s="21" t="str">
        <f t="shared" si="0"/>
        <v>80-89</v>
      </c>
    </row>
    <row r="37" spans="1:19" ht="15.75" customHeight="1">
      <c r="A37" s="1">
        <v>18</v>
      </c>
      <c r="B37" s="1">
        <v>2012</v>
      </c>
      <c r="C37" s="1">
        <v>3</v>
      </c>
      <c r="D37" s="1" t="s">
        <v>9</v>
      </c>
      <c r="E37" s="1" t="s">
        <v>17</v>
      </c>
      <c r="F37" s="1" t="s">
        <v>19</v>
      </c>
      <c r="G37" s="1">
        <v>106</v>
      </c>
      <c r="H37" s="1">
        <v>85</v>
      </c>
      <c r="I37" s="1" t="s">
        <v>35</v>
      </c>
      <c r="J37">
        <f t="shared" si="1"/>
        <v>1</v>
      </c>
      <c r="K37">
        <f t="shared" si="2"/>
        <v>0</v>
      </c>
      <c r="L37">
        <f t="shared" si="3"/>
        <v>0</v>
      </c>
      <c r="M37">
        <f t="shared" si="4"/>
        <v>2</v>
      </c>
      <c r="N37" s="6">
        <f t="shared" si="5"/>
        <v>0.90909090909090906</v>
      </c>
      <c r="O37" t="str">
        <f t="shared" si="6"/>
        <v>Y</v>
      </c>
      <c r="P37" s="13">
        <f>VLOOKUP(E37, 'Season Position'!$A$2:$C$13,2,FALSE)</f>
        <v>6</v>
      </c>
      <c r="Q37" s="13" t="str">
        <f>VLOOKUP(E37, 'Season Position'!$A$2:$C$13,3,FALSE)</f>
        <v>Playoffs</v>
      </c>
      <c r="R37">
        <f t="shared" si="7"/>
        <v>1</v>
      </c>
      <c r="S37" s="21" t="str">
        <f t="shared" si="0"/>
        <v>100-109</v>
      </c>
    </row>
    <row r="38" spans="1:19" ht="15.75" customHeight="1">
      <c r="A38" s="1">
        <v>19</v>
      </c>
      <c r="B38" s="1">
        <v>2012</v>
      </c>
      <c r="C38" s="1">
        <v>4</v>
      </c>
      <c r="D38" s="1" t="s">
        <v>9</v>
      </c>
      <c r="E38" s="1" t="s">
        <v>15</v>
      </c>
      <c r="F38" s="1" t="s">
        <v>10</v>
      </c>
      <c r="G38" s="1">
        <v>92</v>
      </c>
      <c r="H38" s="1">
        <v>96</v>
      </c>
      <c r="I38" s="1" t="s">
        <v>37</v>
      </c>
      <c r="J38">
        <f t="shared" si="1"/>
        <v>0</v>
      </c>
      <c r="K38">
        <f t="shared" si="2"/>
        <v>1</v>
      </c>
      <c r="L38">
        <f t="shared" si="3"/>
        <v>0</v>
      </c>
      <c r="M38">
        <f t="shared" si="4"/>
        <v>7</v>
      </c>
      <c r="N38" s="6">
        <f t="shared" si="5"/>
        <v>0.45454545454545459</v>
      </c>
      <c r="O38" t="str">
        <f t="shared" si="6"/>
        <v>N</v>
      </c>
      <c r="P38" s="13">
        <f>VLOOKUP(E38, 'Season Position'!$A$2:$C$13,2,FALSE)</f>
        <v>12</v>
      </c>
      <c r="Q38" s="13" t="str">
        <f>VLOOKUP(E38, 'Season Position'!$A$2:$C$13,3,FALSE)</f>
        <v>Missed</v>
      </c>
      <c r="R38">
        <f t="shared" si="7"/>
        <v>0</v>
      </c>
      <c r="S38" s="21" t="str">
        <f t="shared" si="0"/>
        <v>90-99</v>
      </c>
    </row>
    <row r="39" spans="1:19" ht="15.75" customHeight="1">
      <c r="A39" s="1">
        <v>19</v>
      </c>
      <c r="B39" s="1">
        <v>2012</v>
      </c>
      <c r="C39" s="1">
        <v>4</v>
      </c>
      <c r="D39" s="1" t="s">
        <v>9</v>
      </c>
      <c r="E39" s="1" t="s">
        <v>10</v>
      </c>
      <c r="F39" s="1" t="s">
        <v>15</v>
      </c>
      <c r="G39" s="1">
        <v>96</v>
      </c>
      <c r="H39" s="1">
        <v>92</v>
      </c>
      <c r="I39" s="1" t="s">
        <v>35</v>
      </c>
      <c r="J39">
        <f t="shared" si="1"/>
        <v>1</v>
      </c>
      <c r="K39">
        <f t="shared" si="2"/>
        <v>0</v>
      </c>
      <c r="L39">
        <f t="shared" si="3"/>
        <v>0</v>
      </c>
      <c r="M39">
        <f t="shared" si="4"/>
        <v>5</v>
      </c>
      <c r="N39" s="6">
        <f t="shared" si="5"/>
        <v>0.63636363636363635</v>
      </c>
      <c r="O39" t="str">
        <f t="shared" si="6"/>
        <v>N</v>
      </c>
      <c r="P39" s="13">
        <f>VLOOKUP(E39, 'Season Position'!$A$2:$C$13,2,FALSE)</f>
        <v>3</v>
      </c>
      <c r="Q39" s="13" t="str">
        <f>VLOOKUP(E39, 'Season Position'!$A$2:$C$13,3,FALSE)</f>
        <v>Playoffs</v>
      </c>
      <c r="R39">
        <f t="shared" si="7"/>
        <v>1</v>
      </c>
      <c r="S39" s="21" t="str">
        <f t="shared" si="0"/>
        <v>90-99</v>
      </c>
    </row>
    <row r="40" spans="1:19" ht="15.75" customHeight="1">
      <c r="A40" s="1">
        <v>20</v>
      </c>
      <c r="B40" s="1">
        <v>2012</v>
      </c>
      <c r="C40" s="1">
        <v>4</v>
      </c>
      <c r="D40" s="1" t="s">
        <v>9</v>
      </c>
      <c r="E40" s="1" t="s">
        <v>14</v>
      </c>
      <c r="F40" s="1" t="s">
        <v>13</v>
      </c>
      <c r="G40" s="1">
        <v>93</v>
      </c>
      <c r="H40" s="1">
        <v>104</v>
      </c>
      <c r="I40" s="1" t="s">
        <v>37</v>
      </c>
      <c r="J40">
        <f t="shared" si="1"/>
        <v>0</v>
      </c>
      <c r="K40">
        <f t="shared" si="2"/>
        <v>1</v>
      </c>
      <c r="L40">
        <f t="shared" si="3"/>
        <v>0</v>
      </c>
      <c r="M40">
        <f t="shared" si="4"/>
        <v>6</v>
      </c>
      <c r="N40" s="6">
        <f t="shared" si="5"/>
        <v>0.54545454545454541</v>
      </c>
      <c r="O40" t="str">
        <f t="shared" si="6"/>
        <v>N</v>
      </c>
      <c r="P40" s="13">
        <f>VLOOKUP(E40, 'Season Position'!$A$2:$C$13,2,FALSE)</f>
        <v>2</v>
      </c>
      <c r="Q40" s="13" t="str">
        <f>VLOOKUP(E40, 'Season Position'!$A$2:$C$13,3,FALSE)</f>
        <v>Playoffs</v>
      </c>
      <c r="R40">
        <f t="shared" si="7"/>
        <v>0</v>
      </c>
      <c r="S40" s="21" t="str">
        <f t="shared" si="0"/>
        <v>90-99</v>
      </c>
    </row>
    <row r="41" spans="1:19" ht="15.75" customHeight="1">
      <c r="A41" s="1">
        <v>20</v>
      </c>
      <c r="B41" s="1">
        <v>2012</v>
      </c>
      <c r="C41" s="1">
        <v>4</v>
      </c>
      <c r="D41" s="1" t="s">
        <v>9</v>
      </c>
      <c r="E41" s="1" t="s">
        <v>13</v>
      </c>
      <c r="F41" s="1" t="s">
        <v>14</v>
      </c>
      <c r="G41" s="1">
        <v>104</v>
      </c>
      <c r="H41" s="1">
        <v>93</v>
      </c>
      <c r="I41" s="1" t="s">
        <v>35</v>
      </c>
      <c r="J41">
        <f t="shared" si="1"/>
        <v>1</v>
      </c>
      <c r="K41">
        <f t="shared" si="2"/>
        <v>0</v>
      </c>
      <c r="L41">
        <f t="shared" si="3"/>
        <v>0</v>
      </c>
      <c r="M41">
        <f t="shared" si="4"/>
        <v>3</v>
      </c>
      <c r="N41" s="6">
        <f t="shared" si="5"/>
        <v>0.81818181818181812</v>
      </c>
      <c r="O41" t="str">
        <f t="shared" si="6"/>
        <v>Y</v>
      </c>
      <c r="P41" s="13">
        <f>VLOOKUP(E41, 'Season Position'!$A$2:$C$13,2,FALSE)</f>
        <v>11</v>
      </c>
      <c r="Q41" s="13" t="str">
        <f>VLOOKUP(E41, 'Season Position'!$A$2:$C$13,3,FALSE)</f>
        <v>Missed</v>
      </c>
      <c r="R41">
        <f t="shared" si="7"/>
        <v>1</v>
      </c>
      <c r="S41" s="21" t="str">
        <f t="shared" si="0"/>
        <v>100-109</v>
      </c>
    </row>
    <row r="42" spans="1:19" ht="15.75" customHeight="1">
      <c r="A42" s="1">
        <v>21</v>
      </c>
      <c r="B42" s="1">
        <v>2012</v>
      </c>
      <c r="C42" s="1">
        <v>4</v>
      </c>
      <c r="D42" s="1" t="s">
        <v>9</v>
      </c>
      <c r="E42" s="1" t="s">
        <v>12</v>
      </c>
      <c r="F42" s="1" t="s">
        <v>11</v>
      </c>
      <c r="G42" s="1">
        <v>83</v>
      </c>
      <c r="H42" s="1">
        <v>126</v>
      </c>
      <c r="I42" s="1" t="s">
        <v>37</v>
      </c>
      <c r="J42">
        <f t="shared" si="1"/>
        <v>0</v>
      </c>
      <c r="K42">
        <f t="shared" si="2"/>
        <v>1</v>
      </c>
      <c r="L42">
        <f t="shared" si="3"/>
        <v>0</v>
      </c>
      <c r="M42">
        <f t="shared" si="4"/>
        <v>9</v>
      </c>
      <c r="N42" s="6">
        <f t="shared" si="5"/>
        <v>0.27272727272727271</v>
      </c>
      <c r="O42" t="str">
        <f t="shared" si="6"/>
        <v>N</v>
      </c>
      <c r="P42" s="13">
        <f>VLOOKUP(E42, 'Season Position'!$A$2:$C$13,2,FALSE)</f>
        <v>7</v>
      </c>
      <c r="Q42" s="13" t="str">
        <f>VLOOKUP(E42, 'Season Position'!$A$2:$C$13,3,FALSE)</f>
        <v>Missed</v>
      </c>
      <c r="R42">
        <f t="shared" si="7"/>
        <v>0</v>
      </c>
      <c r="S42" s="21" t="str">
        <f t="shared" si="0"/>
        <v>80-89</v>
      </c>
    </row>
    <row r="43" spans="1:19" ht="15.75" customHeight="1">
      <c r="A43" s="1">
        <v>21</v>
      </c>
      <c r="B43" s="1">
        <v>2012</v>
      </c>
      <c r="C43" s="1">
        <v>4</v>
      </c>
      <c r="D43" s="1" t="s">
        <v>9</v>
      </c>
      <c r="E43" s="1" t="s">
        <v>11</v>
      </c>
      <c r="F43" s="1" t="s">
        <v>12</v>
      </c>
      <c r="G43" s="1">
        <v>126</v>
      </c>
      <c r="H43" s="1">
        <v>83</v>
      </c>
      <c r="I43" s="1" t="s">
        <v>35</v>
      </c>
      <c r="J43">
        <f t="shared" si="1"/>
        <v>1</v>
      </c>
      <c r="K43">
        <f t="shared" si="2"/>
        <v>0</v>
      </c>
      <c r="L43">
        <f t="shared" si="3"/>
        <v>0</v>
      </c>
      <c r="M43">
        <f t="shared" si="4"/>
        <v>1</v>
      </c>
      <c r="N43" s="6">
        <f t="shared" si="5"/>
        <v>1</v>
      </c>
      <c r="O43" t="str">
        <f t="shared" si="6"/>
        <v>Y</v>
      </c>
      <c r="P43" s="13">
        <f>VLOOKUP(E43, 'Season Position'!$A$2:$C$13,2,FALSE)</f>
        <v>8</v>
      </c>
      <c r="Q43" s="13" t="str">
        <f>VLOOKUP(E43, 'Season Position'!$A$2:$C$13,3,FALSE)</f>
        <v>Missed</v>
      </c>
      <c r="R43">
        <f t="shared" si="7"/>
        <v>1</v>
      </c>
      <c r="S43" s="21" t="str">
        <f t="shared" si="0"/>
        <v>120-129</v>
      </c>
    </row>
    <row r="44" spans="1:19" ht="15.75" customHeight="1">
      <c r="A44" s="1">
        <v>22</v>
      </c>
      <c r="B44" s="1">
        <v>2012</v>
      </c>
      <c r="C44" s="1">
        <v>4</v>
      </c>
      <c r="D44" s="1" t="s">
        <v>9</v>
      </c>
      <c r="E44" s="1" t="s">
        <v>21</v>
      </c>
      <c r="F44" s="1" t="s">
        <v>16</v>
      </c>
      <c r="G44" s="1">
        <v>79</v>
      </c>
      <c r="H44" s="1">
        <v>104</v>
      </c>
      <c r="I44" s="1" t="s">
        <v>37</v>
      </c>
      <c r="J44">
        <f t="shared" si="1"/>
        <v>0</v>
      </c>
      <c r="K44">
        <f t="shared" si="2"/>
        <v>1</v>
      </c>
      <c r="L44">
        <f t="shared" si="3"/>
        <v>0</v>
      </c>
      <c r="M44">
        <f t="shared" si="4"/>
        <v>11</v>
      </c>
      <c r="N44" s="6">
        <f t="shared" si="5"/>
        <v>9.0909090909090939E-2</v>
      </c>
      <c r="O44" t="str">
        <f t="shared" si="6"/>
        <v>N</v>
      </c>
      <c r="P44" s="13">
        <f>VLOOKUP(E44, 'Season Position'!$A$2:$C$13,2,FALSE)</f>
        <v>1</v>
      </c>
      <c r="Q44" s="13" t="str">
        <f>VLOOKUP(E44, 'Season Position'!$A$2:$C$13,3,FALSE)</f>
        <v>Playoffs</v>
      </c>
      <c r="R44">
        <f t="shared" si="7"/>
        <v>0</v>
      </c>
      <c r="S44" s="21" t="str">
        <f t="shared" si="0"/>
        <v>70-79</v>
      </c>
    </row>
    <row r="45" spans="1:19" ht="15.75" customHeight="1">
      <c r="A45" s="1">
        <v>22</v>
      </c>
      <c r="B45" s="1">
        <v>2012</v>
      </c>
      <c r="C45" s="1">
        <v>4</v>
      </c>
      <c r="D45" s="1" t="s">
        <v>9</v>
      </c>
      <c r="E45" s="1" t="s">
        <v>16</v>
      </c>
      <c r="F45" s="1" t="s">
        <v>21</v>
      </c>
      <c r="G45" s="1">
        <v>104</v>
      </c>
      <c r="H45" s="1">
        <v>79</v>
      </c>
      <c r="I45" s="1" t="s">
        <v>35</v>
      </c>
      <c r="J45">
        <f t="shared" si="1"/>
        <v>1</v>
      </c>
      <c r="K45">
        <f t="shared" si="2"/>
        <v>0</v>
      </c>
      <c r="L45">
        <f t="shared" si="3"/>
        <v>0</v>
      </c>
      <c r="M45">
        <f t="shared" si="4"/>
        <v>3</v>
      </c>
      <c r="N45" s="6">
        <f t="shared" si="5"/>
        <v>0.81818181818181812</v>
      </c>
      <c r="O45" t="str">
        <f t="shared" si="6"/>
        <v>Y</v>
      </c>
      <c r="P45" s="13">
        <f>VLOOKUP(E45, 'Season Position'!$A$2:$C$13,2,FALSE)</f>
        <v>10</v>
      </c>
      <c r="Q45" s="13" t="str">
        <f>VLOOKUP(E45, 'Season Position'!$A$2:$C$13,3,FALSE)</f>
        <v>Missed</v>
      </c>
      <c r="R45">
        <f t="shared" si="7"/>
        <v>1</v>
      </c>
      <c r="S45" s="21" t="str">
        <f t="shared" si="0"/>
        <v>100-109</v>
      </c>
    </row>
    <row r="46" spans="1:19" ht="15.75" customHeight="1">
      <c r="A46" s="1">
        <v>23</v>
      </c>
      <c r="B46" s="1">
        <v>2012</v>
      </c>
      <c r="C46" s="1">
        <v>4</v>
      </c>
      <c r="D46" s="1" t="s">
        <v>9</v>
      </c>
      <c r="E46" s="1" t="s">
        <v>20</v>
      </c>
      <c r="F46" s="1" t="s">
        <v>19</v>
      </c>
      <c r="G46" s="1">
        <v>107</v>
      </c>
      <c r="H46" s="1">
        <v>48</v>
      </c>
      <c r="I46" s="1" t="s">
        <v>35</v>
      </c>
      <c r="J46">
        <f t="shared" si="1"/>
        <v>1</v>
      </c>
      <c r="K46">
        <f t="shared" si="2"/>
        <v>0</v>
      </c>
      <c r="L46">
        <f t="shared" si="3"/>
        <v>0</v>
      </c>
      <c r="M46">
        <f t="shared" si="4"/>
        <v>2</v>
      </c>
      <c r="N46" s="6">
        <f t="shared" si="5"/>
        <v>0.90909090909090906</v>
      </c>
      <c r="O46" t="str">
        <f t="shared" si="6"/>
        <v>Y</v>
      </c>
      <c r="P46" s="13">
        <f>VLOOKUP(E46, 'Season Position'!$A$2:$C$13,2,FALSE)</f>
        <v>4</v>
      </c>
      <c r="Q46" s="13" t="str">
        <f>VLOOKUP(E46, 'Season Position'!$A$2:$C$13,3,FALSE)</f>
        <v>Playoffs</v>
      </c>
      <c r="R46">
        <f t="shared" si="7"/>
        <v>1</v>
      </c>
      <c r="S46" s="21" t="str">
        <f t="shared" si="0"/>
        <v>100-109</v>
      </c>
    </row>
    <row r="47" spans="1:19" ht="15.75" customHeight="1">
      <c r="A47" s="1">
        <v>23</v>
      </c>
      <c r="B47" s="1">
        <v>2012</v>
      </c>
      <c r="C47" s="1">
        <v>4</v>
      </c>
      <c r="D47" s="1" t="s">
        <v>9</v>
      </c>
      <c r="E47" s="1" t="s">
        <v>19</v>
      </c>
      <c r="F47" s="1" t="s">
        <v>20</v>
      </c>
      <c r="G47" s="1">
        <v>48</v>
      </c>
      <c r="H47" s="1">
        <v>107</v>
      </c>
      <c r="I47" s="1" t="s">
        <v>37</v>
      </c>
      <c r="J47">
        <f t="shared" si="1"/>
        <v>0</v>
      </c>
      <c r="K47">
        <f t="shared" si="2"/>
        <v>1</v>
      </c>
      <c r="L47">
        <f t="shared" si="3"/>
        <v>0</v>
      </c>
      <c r="M47">
        <f t="shared" si="4"/>
        <v>12</v>
      </c>
      <c r="N47" s="6">
        <f t="shared" si="5"/>
        <v>0</v>
      </c>
      <c r="O47" t="str">
        <f t="shared" si="6"/>
        <v>N</v>
      </c>
      <c r="P47" s="13">
        <f>VLOOKUP(E47, 'Season Position'!$A$2:$C$13,2,FALSE)</f>
        <v>9</v>
      </c>
      <c r="Q47" s="13" t="str">
        <f>VLOOKUP(E47, 'Season Position'!$A$2:$C$13,3,FALSE)</f>
        <v>Missed</v>
      </c>
      <c r="R47">
        <f t="shared" si="7"/>
        <v>0</v>
      </c>
      <c r="S47" s="21" t="str">
        <f t="shared" si="0"/>
        <v>40-49</v>
      </c>
    </row>
    <row r="48" spans="1:19" ht="15.75" customHeight="1">
      <c r="A48" s="1">
        <v>24</v>
      </c>
      <c r="B48" s="1">
        <v>2012</v>
      </c>
      <c r="C48" s="1">
        <v>4</v>
      </c>
      <c r="D48" s="1" t="s">
        <v>9</v>
      </c>
      <c r="E48" s="1" t="s">
        <v>18</v>
      </c>
      <c r="F48" s="1" t="s">
        <v>17</v>
      </c>
      <c r="G48" s="1">
        <v>88</v>
      </c>
      <c r="H48" s="1">
        <v>80</v>
      </c>
      <c r="I48" s="1" t="s">
        <v>35</v>
      </c>
      <c r="J48">
        <f t="shared" si="1"/>
        <v>1</v>
      </c>
      <c r="K48">
        <f t="shared" si="2"/>
        <v>0</v>
      </c>
      <c r="L48">
        <f t="shared" si="3"/>
        <v>0</v>
      </c>
      <c r="M48">
        <f t="shared" si="4"/>
        <v>8</v>
      </c>
      <c r="N48" s="6">
        <f t="shared" si="5"/>
        <v>0.36363636363636365</v>
      </c>
      <c r="O48" t="str">
        <f t="shared" si="6"/>
        <v>N</v>
      </c>
      <c r="P48" s="13">
        <f>VLOOKUP(E48, 'Season Position'!$A$2:$C$13,2,FALSE)</f>
        <v>5</v>
      </c>
      <c r="Q48" s="13" t="str">
        <f>VLOOKUP(E48, 'Season Position'!$A$2:$C$13,3,FALSE)</f>
        <v>Playoffs</v>
      </c>
      <c r="R48">
        <f t="shared" si="7"/>
        <v>1</v>
      </c>
      <c r="S48" s="21" t="str">
        <f t="shared" si="0"/>
        <v>80-89</v>
      </c>
    </row>
    <row r="49" spans="1:19" ht="15.75" customHeight="1">
      <c r="A49" s="1">
        <v>24</v>
      </c>
      <c r="B49" s="1">
        <v>2012</v>
      </c>
      <c r="C49" s="1">
        <v>4</v>
      </c>
      <c r="D49" s="1" t="s">
        <v>9</v>
      </c>
      <c r="E49" s="1" t="s">
        <v>17</v>
      </c>
      <c r="F49" s="1" t="s">
        <v>18</v>
      </c>
      <c r="G49" s="1">
        <v>80</v>
      </c>
      <c r="H49" s="1">
        <v>88</v>
      </c>
      <c r="I49" s="1" t="s">
        <v>37</v>
      </c>
      <c r="J49">
        <f t="shared" si="1"/>
        <v>0</v>
      </c>
      <c r="K49">
        <f t="shared" si="2"/>
        <v>1</v>
      </c>
      <c r="L49">
        <f t="shared" si="3"/>
        <v>0</v>
      </c>
      <c r="M49">
        <f t="shared" si="4"/>
        <v>10</v>
      </c>
      <c r="N49" s="6">
        <f t="shared" si="5"/>
        <v>0.18181818181818177</v>
      </c>
      <c r="O49" t="str">
        <f t="shared" si="6"/>
        <v>N</v>
      </c>
      <c r="P49" s="13">
        <f>VLOOKUP(E49, 'Season Position'!$A$2:$C$13,2,FALSE)</f>
        <v>6</v>
      </c>
      <c r="Q49" s="13" t="str">
        <f>VLOOKUP(E49, 'Season Position'!$A$2:$C$13,3,FALSE)</f>
        <v>Playoffs</v>
      </c>
      <c r="R49">
        <f t="shared" si="7"/>
        <v>0</v>
      </c>
      <c r="S49" s="21" t="str">
        <f t="shared" si="0"/>
        <v>80-89</v>
      </c>
    </row>
    <row r="50" spans="1:19" ht="15.75" customHeight="1">
      <c r="A50" s="1">
        <v>25</v>
      </c>
      <c r="B50" s="1">
        <v>2012</v>
      </c>
      <c r="C50" s="1">
        <v>5</v>
      </c>
      <c r="D50" s="1" t="s">
        <v>9</v>
      </c>
      <c r="E50" s="1" t="s">
        <v>10</v>
      </c>
      <c r="F50" s="1" t="s">
        <v>13</v>
      </c>
      <c r="G50" s="1">
        <v>130</v>
      </c>
      <c r="H50" s="1">
        <v>88</v>
      </c>
      <c r="I50" s="1" t="s">
        <v>35</v>
      </c>
      <c r="J50">
        <f t="shared" si="1"/>
        <v>1</v>
      </c>
      <c r="K50">
        <f t="shared" si="2"/>
        <v>0</v>
      </c>
      <c r="L50">
        <f t="shared" si="3"/>
        <v>0</v>
      </c>
      <c r="M50">
        <f t="shared" si="4"/>
        <v>1</v>
      </c>
      <c r="N50" s="6">
        <f t="shared" si="5"/>
        <v>1</v>
      </c>
      <c r="O50" t="str">
        <f t="shared" si="6"/>
        <v>Y</v>
      </c>
      <c r="P50" s="13">
        <f>VLOOKUP(E50, 'Season Position'!$A$2:$C$13,2,FALSE)</f>
        <v>3</v>
      </c>
      <c r="Q50" s="13" t="str">
        <f>VLOOKUP(E50, 'Season Position'!$A$2:$C$13,3,FALSE)</f>
        <v>Playoffs</v>
      </c>
      <c r="R50">
        <f t="shared" si="7"/>
        <v>1</v>
      </c>
      <c r="S50" s="21" t="str">
        <f t="shared" si="0"/>
        <v>130-139</v>
      </c>
    </row>
    <row r="51" spans="1:19" ht="15.75" customHeight="1">
      <c r="A51" s="1">
        <v>25</v>
      </c>
      <c r="B51" s="1">
        <v>2012</v>
      </c>
      <c r="C51" s="1">
        <v>5</v>
      </c>
      <c r="D51" s="1" t="s">
        <v>9</v>
      </c>
      <c r="E51" s="1" t="s">
        <v>13</v>
      </c>
      <c r="F51" s="1" t="s">
        <v>10</v>
      </c>
      <c r="G51" s="1">
        <v>88</v>
      </c>
      <c r="H51" s="1">
        <v>130</v>
      </c>
      <c r="I51" s="1" t="s">
        <v>37</v>
      </c>
      <c r="J51">
        <f t="shared" si="1"/>
        <v>0</v>
      </c>
      <c r="K51">
        <f t="shared" si="2"/>
        <v>1</v>
      </c>
      <c r="L51">
        <f t="shared" si="3"/>
        <v>0</v>
      </c>
      <c r="M51">
        <f t="shared" si="4"/>
        <v>6</v>
      </c>
      <c r="N51" s="6">
        <f t="shared" si="5"/>
        <v>0.54545454545454541</v>
      </c>
      <c r="O51" t="str">
        <f t="shared" si="6"/>
        <v>N</v>
      </c>
      <c r="P51" s="13">
        <f>VLOOKUP(E51, 'Season Position'!$A$2:$C$13,2,FALSE)</f>
        <v>11</v>
      </c>
      <c r="Q51" s="13" t="str">
        <f>VLOOKUP(E51, 'Season Position'!$A$2:$C$13,3,FALSE)</f>
        <v>Missed</v>
      </c>
      <c r="R51">
        <f t="shared" si="7"/>
        <v>0</v>
      </c>
      <c r="S51" s="21" t="str">
        <f t="shared" si="0"/>
        <v>80-89</v>
      </c>
    </row>
    <row r="52" spans="1:19" ht="15.75" customHeight="1">
      <c r="A52" s="1">
        <v>26</v>
      </c>
      <c r="B52" s="1">
        <v>2012</v>
      </c>
      <c r="C52" s="1">
        <v>5</v>
      </c>
      <c r="D52" s="1" t="s">
        <v>9</v>
      </c>
      <c r="E52" s="1" t="s">
        <v>11</v>
      </c>
      <c r="F52" s="1" t="s">
        <v>15</v>
      </c>
      <c r="G52" s="1">
        <v>102</v>
      </c>
      <c r="H52" s="1">
        <v>69</v>
      </c>
      <c r="I52" s="1" t="s">
        <v>35</v>
      </c>
      <c r="J52">
        <f t="shared" si="1"/>
        <v>1</v>
      </c>
      <c r="K52">
        <f t="shared" si="2"/>
        <v>0</v>
      </c>
      <c r="L52">
        <f t="shared" si="3"/>
        <v>0</v>
      </c>
      <c r="M52">
        <f t="shared" si="4"/>
        <v>4</v>
      </c>
      <c r="N52" s="6">
        <f t="shared" si="5"/>
        <v>0.72727272727272729</v>
      </c>
      <c r="O52" t="str">
        <f t="shared" si="6"/>
        <v>Y</v>
      </c>
      <c r="P52" s="13">
        <f>VLOOKUP(E52, 'Season Position'!$A$2:$C$13,2,FALSE)</f>
        <v>8</v>
      </c>
      <c r="Q52" s="13" t="str">
        <f>VLOOKUP(E52, 'Season Position'!$A$2:$C$13,3,FALSE)</f>
        <v>Missed</v>
      </c>
      <c r="R52">
        <f t="shared" si="7"/>
        <v>1</v>
      </c>
      <c r="S52" s="21" t="str">
        <f t="shared" si="0"/>
        <v>100-109</v>
      </c>
    </row>
    <row r="53" spans="1:19" ht="15.75" customHeight="1">
      <c r="A53" s="1">
        <v>26</v>
      </c>
      <c r="B53" s="1">
        <v>2012</v>
      </c>
      <c r="C53" s="1">
        <v>5</v>
      </c>
      <c r="D53" s="1" t="s">
        <v>9</v>
      </c>
      <c r="E53" s="1" t="s">
        <v>15</v>
      </c>
      <c r="F53" s="1" t="s">
        <v>11</v>
      </c>
      <c r="G53" s="1">
        <v>69</v>
      </c>
      <c r="H53" s="1">
        <v>102</v>
      </c>
      <c r="I53" s="1" t="s">
        <v>37</v>
      </c>
      <c r="J53">
        <f t="shared" si="1"/>
        <v>0</v>
      </c>
      <c r="K53">
        <f t="shared" si="2"/>
        <v>1</v>
      </c>
      <c r="L53">
        <f t="shared" si="3"/>
        <v>0</v>
      </c>
      <c r="M53">
        <f t="shared" si="4"/>
        <v>10</v>
      </c>
      <c r="N53" s="6">
        <f t="shared" si="5"/>
        <v>0.18181818181818177</v>
      </c>
      <c r="O53" t="str">
        <f t="shared" si="6"/>
        <v>N</v>
      </c>
      <c r="P53" s="13">
        <f>VLOOKUP(E53, 'Season Position'!$A$2:$C$13,2,FALSE)</f>
        <v>12</v>
      </c>
      <c r="Q53" s="13" t="str">
        <f>VLOOKUP(E53, 'Season Position'!$A$2:$C$13,3,FALSE)</f>
        <v>Missed</v>
      </c>
      <c r="R53">
        <f t="shared" si="7"/>
        <v>0</v>
      </c>
      <c r="S53" s="21" t="str">
        <f t="shared" si="0"/>
        <v>60-69</v>
      </c>
    </row>
    <row r="54" spans="1:19" ht="15.75" customHeight="1">
      <c r="A54" s="1">
        <v>27</v>
      </c>
      <c r="B54" s="1">
        <v>2012</v>
      </c>
      <c r="C54" s="1">
        <v>5</v>
      </c>
      <c r="D54" s="1" t="s">
        <v>9</v>
      </c>
      <c r="E54" s="1" t="s">
        <v>12</v>
      </c>
      <c r="F54" s="1" t="s">
        <v>14</v>
      </c>
      <c r="G54" s="1">
        <v>55</v>
      </c>
      <c r="H54" s="1">
        <v>105</v>
      </c>
      <c r="I54" s="1" t="s">
        <v>37</v>
      </c>
      <c r="J54">
        <f t="shared" si="1"/>
        <v>0</v>
      </c>
      <c r="K54">
        <f t="shared" si="2"/>
        <v>1</v>
      </c>
      <c r="L54">
        <f t="shared" si="3"/>
        <v>0</v>
      </c>
      <c r="M54">
        <f t="shared" si="4"/>
        <v>12</v>
      </c>
      <c r="N54" s="6">
        <f t="shared" si="5"/>
        <v>0</v>
      </c>
      <c r="O54" t="str">
        <f t="shared" si="6"/>
        <v>N</v>
      </c>
      <c r="P54" s="13">
        <f>VLOOKUP(E54, 'Season Position'!$A$2:$C$13,2,FALSE)</f>
        <v>7</v>
      </c>
      <c r="Q54" s="13" t="str">
        <f>VLOOKUP(E54, 'Season Position'!$A$2:$C$13,3,FALSE)</f>
        <v>Missed</v>
      </c>
      <c r="R54">
        <f t="shared" si="7"/>
        <v>0</v>
      </c>
      <c r="S54" s="21" t="str">
        <f t="shared" si="0"/>
        <v>50-59</v>
      </c>
    </row>
    <row r="55" spans="1:19" ht="15.75" customHeight="1">
      <c r="A55" s="1">
        <v>27</v>
      </c>
      <c r="B55" s="1">
        <v>2012</v>
      </c>
      <c r="C55" s="1">
        <v>5</v>
      </c>
      <c r="D55" s="1" t="s">
        <v>9</v>
      </c>
      <c r="E55" s="1" t="s">
        <v>14</v>
      </c>
      <c r="F55" s="1" t="s">
        <v>12</v>
      </c>
      <c r="G55" s="1">
        <v>105</v>
      </c>
      <c r="H55" s="1">
        <v>55</v>
      </c>
      <c r="I55" s="1" t="s">
        <v>35</v>
      </c>
      <c r="J55">
        <f t="shared" si="1"/>
        <v>1</v>
      </c>
      <c r="K55">
        <f t="shared" si="2"/>
        <v>0</v>
      </c>
      <c r="L55">
        <f t="shared" si="3"/>
        <v>0</v>
      </c>
      <c r="M55">
        <f t="shared" si="4"/>
        <v>2</v>
      </c>
      <c r="N55" s="6">
        <f t="shared" si="5"/>
        <v>0.90909090909090906</v>
      </c>
      <c r="O55" t="str">
        <f t="shared" si="6"/>
        <v>Y</v>
      </c>
      <c r="P55" s="13">
        <f>VLOOKUP(E55, 'Season Position'!$A$2:$C$13,2,FALSE)</f>
        <v>2</v>
      </c>
      <c r="Q55" s="13" t="str">
        <f>VLOOKUP(E55, 'Season Position'!$A$2:$C$13,3,FALSE)</f>
        <v>Playoffs</v>
      </c>
      <c r="R55">
        <f t="shared" si="7"/>
        <v>1</v>
      </c>
      <c r="S55" s="21" t="str">
        <f t="shared" si="0"/>
        <v>100-109</v>
      </c>
    </row>
    <row r="56" spans="1:19" ht="15.75" customHeight="1">
      <c r="A56" s="1">
        <v>28</v>
      </c>
      <c r="B56" s="1">
        <v>2012</v>
      </c>
      <c r="C56" s="1">
        <v>5</v>
      </c>
      <c r="D56" s="1" t="s">
        <v>9</v>
      </c>
      <c r="E56" s="1" t="s">
        <v>16</v>
      </c>
      <c r="F56" s="1" t="s">
        <v>19</v>
      </c>
      <c r="G56" s="1">
        <v>87</v>
      </c>
      <c r="H56" s="1">
        <v>56</v>
      </c>
      <c r="I56" s="1" t="s">
        <v>35</v>
      </c>
      <c r="J56">
        <f t="shared" si="1"/>
        <v>1</v>
      </c>
      <c r="K56">
        <f t="shared" si="2"/>
        <v>0</v>
      </c>
      <c r="L56">
        <f t="shared" si="3"/>
        <v>0</v>
      </c>
      <c r="M56">
        <f t="shared" si="4"/>
        <v>7</v>
      </c>
      <c r="N56" s="6">
        <f t="shared" si="5"/>
        <v>0.45454545454545459</v>
      </c>
      <c r="O56" t="str">
        <f t="shared" si="6"/>
        <v>N</v>
      </c>
      <c r="P56" s="13">
        <f>VLOOKUP(E56, 'Season Position'!$A$2:$C$13,2,FALSE)</f>
        <v>10</v>
      </c>
      <c r="Q56" s="13" t="str">
        <f>VLOOKUP(E56, 'Season Position'!$A$2:$C$13,3,FALSE)</f>
        <v>Missed</v>
      </c>
      <c r="R56">
        <f t="shared" si="7"/>
        <v>1</v>
      </c>
      <c r="S56" s="21" t="str">
        <f t="shared" si="0"/>
        <v>80-89</v>
      </c>
    </row>
    <row r="57" spans="1:19" ht="15.75" customHeight="1">
      <c r="A57" s="1">
        <v>28</v>
      </c>
      <c r="B57" s="1">
        <v>2012</v>
      </c>
      <c r="C57" s="1">
        <v>5</v>
      </c>
      <c r="D57" s="1" t="s">
        <v>9</v>
      </c>
      <c r="E57" s="1" t="s">
        <v>19</v>
      </c>
      <c r="F57" s="1" t="s">
        <v>16</v>
      </c>
      <c r="G57" s="1">
        <v>56</v>
      </c>
      <c r="H57" s="1">
        <v>87</v>
      </c>
      <c r="I57" s="1" t="s">
        <v>37</v>
      </c>
      <c r="J57">
        <f t="shared" si="1"/>
        <v>0</v>
      </c>
      <c r="K57">
        <f t="shared" si="2"/>
        <v>1</v>
      </c>
      <c r="L57">
        <f t="shared" si="3"/>
        <v>0</v>
      </c>
      <c r="M57">
        <f t="shared" si="4"/>
        <v>11</v>
      </c>
      <c r="N57" s="6">
        <f t="shared" si="5"/>
        <v>9.0909090909090939E-2</v>
      </c>
      <c r="O57" t="str">
        <f t="shared" si="6"/>
        <v>N</v>
      </c>
      <c r="P57" s="13">
        <f>VLOOKUP(E57, 'Season Position'!$A$2:$C$13,2,FALSE)</f>
        <v>9</v>
      </c>
      <c r="Q57" s="13" t="str">
        <f>VLOOKUP(E57, 'Season Position'!$A$2:$C$13,3,FALSE)</f>
        <v>Missed</v>
      </c>
      <c r="R57">
        <f t="shared" si="7"/>
        <v>0</v>
      </c>
      <c r="S57" s="21" t="str">
        <f t="shared" si="0"/>
        <v>50-59</v>
      </c>
    </row>
    <row r="58" spans="1:19" ht="15.75" customHeight="1">
      <c r="A58" s="1">
        <v>29</v>
      </c>
      <c r="B58" s="1">
        <v>2012</v>
      </c>
      <c r="C58" s="1">
        <v>5</v>
      </c>
      <c r="D58" s="1" t="s">
        <v>9</v>
      </c>
      <c r="E58" s="1" t="s">
        <v>17</v>
      </c>
      <c r="F58" s="1" t="s">
        <v>21</v>
      </c>
      <c r="G58" s="1">
        <v>76</v>
      </c>
      <c r="H58" s="1">
        <v>74</v>
      </c>
      <c r="I58" s="1" t="s">
        <v>35</v>
      </c>
      <c r="J58">
        <f t="shared" si="1"/>
        <v>1</v>
      </c>
      <c r="K58">
        <f t="shared" si="2"/>
        <v>0</v>
      </c>
      <c r="L58">
        <f t="shared" si="3"/>
        <v>0</v>
      </c>
      <c r="M58">
        <f t="shared" si="4"/>
        <v>8</v>
      </c>
      <c r="N58" s="6">
        <f t="shared" si="5"/>
        <v>0.36363636363636365</v>
      </c>
      <c r="O58" t="str">
        <f t="shared" si="6"/>
        <v>N</v>
      </c>
      <c r="P58" s="13">
        <f>VLOOKUP(E58, 'Season Position'!$A$2:$C$13,2,FALSE)</f>
        <v>6</v>
      </c>
      <c r="Q58" s="13" t="str">
        <f>VLOOKUP(E58, 'Season Position'!$A$2:$C$13,3,FALSE)</f>
        <v>Playoffs</v>
      </c>
      <c r="R58">
        <f t="shared" si="7"/>
        <v>1</v>
      </c>
      <c r="S58" s="21" t="str">
        <f t="shared" si="0"/>
        <v>70-79</v>
      </c>
    </row>
    <row r="59" spans="1:19" ht="15.75" customHeight="1">
      <c r="A59" s="1">
        <v>29</v>
      </c>
      <c r="B59" s="1">
        <v>2012</v>
      </c>
      <c r="C59" s="1">
        <v>5</v>
      </c>
      <c r="D59" s="1" t="s">
        <v>9</v>
      </c>
      <c r="E59" s="1" t="s">
        <v>21</v>
      </c>
      <c r="F59" s="1" t="s">
        <v>17</v>
      </c>
      <c r="G59" s="1">
        <v>74</v>
      </c>
      <c r="H59" s="1">
        <v>76</v>
      </c>
      <c r="I59" s="1" t="s">
        <v>37</v>
      </c>
      <c r="J59">
        <f t="shared" si="1"/>
        <v>0</v>
      </c>
      <c r="K59">
        <f t="shared" si="2"/>
        <v>1</v>
      </c>
      <c r="L59">
        <f t="shared" si="3"/>
        <v>0</v>
      </c>
      <c r="M59">
        <f t="shared" si="4"/>
        <v>9</v>
      </c>
      <c r="N59" s="6">
        <f t="shared" si="5"/>
        <v>0.27272727272727271</v>
      </c>
      <c r="O59" t="str">
        <f t="shared" si="6"/>
        <v>N</v>
      </c>
      <c r="P59" s="13">
        <f>VLOOKUP(E59, 'Season Position'!$A$2:$C$13,2,FALSE)</f>
        <v>1</v>
      </c>
      <c r="Q59" s="13" t="str">
        <f>VLOOKUP(E59, 'Season Position'!$A$2:$C$13,3,FALSE)</f>
        <v>Playoffs</v>
      </c>
      <c r="R59">
        <f t="shared" si="7"/>
        <v>0</v>
      </c>
      <c r="S59" s="21" t="str">
        <f t="shared" si="0"/>
        <v>70-79</v>
      </c>
    </row>
    <row r="60" spans="1:19" ht="15.75" customHeight="1">
      <c r="A60" s="1">
        <v>30</v>
      </c>
      <c r="B60" s="1">
        <v>2012</v>
      </c>
      <c r="C60" s="1">
        <v>5</v>
      </c>
      <c r="D60" s="1" t="s">
        <v>9</v>
      </c>
      <c r="E60" s="1" t="s">
        <v>18</v>
      </c>
      <c r="F60" s="1" t="s">
        <v>20</v>
      </c>
      <c r="G60" s="1">
        <v>99</v>
      </c>
      <c r="H60" s="1">
        <v>103</v>
      </c>
      <c r="I60" s="1" t="s">
        <v>37</v>
      </c>
      <c r="J60">
        <f t="shared" si="1"/>
        <v>0</v>
      </c>
      <c r="K60">
        <f t="shared" si="2"/>
        <v>1</v>
      </c>
      <c r="L60">
        <f t="shared" si="3"/>
        <v>0</v>
      </c>
      <c r="M60">
        <f t="shared" si="4"/>
        <v>5</v>
      </c>
      <c r="N60" s="6">
        <f t="shared" si="5"/>
        <v>0.63636363636363635</v>
      </c>
      <c r="O60" t="str">
        <f t="shared" si="6"/>
        <v>N</v>
      </c>
      <c r="P60" s="13">
        <f>VLOOKUP(E60, 'Season Position'!$A$2:$C$13,2,FALSE)</f>
        <v>5</v>
      </c>
      <c r="Q60" s="13" t="str">
        <f>VLOOKUP(E60, 'Season Position'!$A$2:$C$13,3,FALSE)</f>
        <v>Playoffs</v>
      </c>
      <c r="R60">
        <f t="shared" si="7"/>
        <v>0</v>
      </c>
      <c r="S60" s="21" t="str">
        <f t="shared" si="0"/>
        <v>90-99</v>
      </c>
    </row>
    <row r="61" spans="1:19" ht="15.75" customHeight="1">
      <c r="A61" s="1">
        <v>30</v>
      </c>
      <c r="B61" s="1">
        <v>2012</v>
      </c>
      <c r="C61" s="1">
        <v>5</v>
      </c>
      <c r="D61" s="1" t="s">
        <v>9</v>
      </c>
      <c r="E61" s="1" t="s">
        <v>20</v>
      </c>
      <c r="F61" s="1" t="s">
        <v>18</v>
      </c>
      <c r="G61" s="1">
        <v>103</v>
      </c>
      <c r="H61" s="1">
        <v>99</v>
      </c>
      <c r="I61" s="1" t="s">
        <v>35</v>
      </c>
      <c r="J61">
        <f t="shared" si="1"/>
        <v>1</v>
      </c>
      <c r="K61">
        <f t="shared" si="2"/>
        <v>0</v>
      </c>
      <c r="L61">
        <f t="shared" si="3"/>
        <v>0</v>
      </c>
      <c r="M61">
        <f t="shared" si="4"/>
        <v>3</v>
      </c>
      <c r="N61" s="6">
        <f t="shared" si="5"/>
        <v>0.81818181818181812</v>
      </c>
      <c r="O61" t="str">
        <f t="shared" si="6"/>
        <v>Y</v>
      </c>
      <c r="P61" s="13">
        <f>VLOOKUP(E61, 'Season Position'!$A$2:$C$13,2,FALSE)</f>
        <v>4</v>
      </c>
      <c r="Q61" s="13" t="str">
        <f>VLOOKUP(E61, 'Season Position'!$A$2:$C$13,3,FALSE)</f>
        <v>Playoffs</v>
      </c>
      <c r="R61">
        <f t="shared" si="7"/>
        <v>1</v>
      </c>
      <c r="S61" s="21" t="str">
        <f t="shared" si="0"/>
        <v>100-109</v>
      </c>
    </row>
    <row r="62" spans="1:19" ht="15.75" customHeight="1">
      <c r="A62" s="1">
        <v>31</v>
      </c>
      <c r="B62" s="1">
        <v>2012</v>
      </c>
      <c r="C62" s="1">
        <v>6</v>
      </c>
      <c r="D62" s="1" t="s">
        <v>9</v>
      </c>
      <c r="E62" s="1" t="s">
        <v>10</v>
      </c>
      <c r="F62" s="1" t="s">
        <v>16</v>
      </c>
      <c r="G62" s="1">
        <v>85</v>
      </c>
      <c r="H62" s="1">
        <v>81</v>
      </c>
      <c r="I62" s="1" t="s">
        <v>35</v>
      </c>
      <c r="J62">
        <f t="shared" si="1"/>
        <v>1</v>
      </c>
      <c r="K62">
        <f t="shared" si="2"/>
        <v>0</v>
      </c>
      <c r="L62">
        <f t="shared" si="3"/>
        <v>0</v>
      </c>
      <c r="M62">
        <f t="shared" si="4"/>
        <v>6</v>
      </c>
      <c r="N62" s="6">
        <f t="shared" si="5"/>
        <v>0.54545454545454541</v>
      </c>
      <c r="O62" t="str">
        <f t="shared" si="6"/>
        <v>N</v>
      </c>
      <c r="P62" s="13">
        <f>VLOOKUP(E62, 'Season Position'!$A$2:$C$13,2,FALSE)</f>
        <v>3</v>
      </c>
      <c r="Q62" s="13" t="str">
        <f>VLOOKUP(E62, 'Season Position'!$A$2:$C$13,3,FALSE)</f>
        <v>Playoffs</v>
      </c>
      <c r="R62">
        <f t="shared" si="7"/>
        <v>1</v>
      </c>
      <c r="S62" s="21" t="str">
        <f t="shared" si="0"/>
        <v>80-89</v>
      </c>
    </row>
    <row r="63" spans="1:19" ht="15.75" customHeight="1">
      <c r="A63" s="1">
        <v>31</v>
      </c>
      <c r="B63" s="1">
        <v>2012</v>
      </c>
      <c r="C63" s="1">
        <v>6</v>
      </c>
      <c r="D63" s="1" t="s">
        <v>9</v>
      </c>
      <c r="E63" s="1" t="s">
        <v>16</v>
      </c>
      <c r="F63" s="1" t="s">
        <v>10</v>
      </c>
      <c r="G63" s="1">
        <v>81</v>
      </c>
      <c r="H63" s="1">
        <v>85</v>
      </c>
      <c r="I63" s="1" t="s">
        <v>37</v>
      </c>
      <c r="J63">
        <f t="shared" si="1"/>
        <v>0</v>
      </c>
      <c r="K63">
        <f t="shared" si="2"/>
        <v>1</v>
      </c>
      <c r="L63">
        <f t="shared" si="3"/>
        <v>0</v>
      </c>
      <c r="M63">
        <f t="shared" si="4"/>
        <v>8</v>
      </c>
      <c r="N63" s="6">
        <f t="shared" si="5"/>
        <v>0.36363636363636365</v>
      </c>
      <c r="O63" t="str">
        <f t="shared" si="6"/>
        <v>N</v>
      </c>
      <c r="P63" s="13">
        <f>VLOOKUP(E63, 'Season Position'!$A$2:$C$13,2,FALSE)</f>
        <v>10</v>
      </c>
      <c r="Q63" s="13" t="str">
        <f>VLOOKUP(E63, 'Season Position'!$A$2:$C$13,3,FALSE)</f>
        <v>Missed</v>
      </c>
      <c r="R63">
        <f t="shared" si="7"/>
        <v>0</v>
      </c>
      <c r="S63" s="21" t="str">
        <f t="shared" si="0"/>
        <v>80-89</v>
      </c>
    </row>
    <row r="64" spans="1:19" ht="15.75" customHeight="1">
      <c r="A64" s="1">
        <v>32</v>
      </c>
      <c r="B64" s="1">
        <v>2012</v>
      </c>
      <c r="C64" s="1">
        <v>6</v>
      </c>
      <c r="D64" s="1" t="s">
        <v>9</v>
      </c>
      <c r="E64" s="1" t="s">
        <v>17</v>
      </c>
      <c r="F64" s="1" t="s">
        <v>11</v>
      </c>
      <c r="G64" s="1">
        <v>93</v>
      </c>
      <c r="H64" s="1">
        <v>85</v>
      </c>
      <c r="I64" s="1" t="s">
        <v>35</v>
      </c>
      <c r="J64">
        <f t="shared" si="1"/>
        <v>1</v>
      </c>
      <c r="K64">
        <f t="shared" si="2"/>
        <v>0</v>
      </c>
      <c r="L64">
        <f t="shared" si="3"/>
        <v>0</v>
      </c>
      <c r="M64">
        <f t="shared" si="4"/>
        <v>3</v>
      </c>
      <c r="N64" s="6">
        <f t="shared" si="5"/>
        <v>0.81818181818181812</v>
      </c>
      <c r="O64" t="str">
        <f t="shared" si="6"/>
        <v>N</v>
      </c>
      <c r="P64" s="13">
        <f>VLOOKUP(E64, 'Season Position'!$A$2:$C$13,2,FALSE)</f>
        <v>6</v>
      </c>
      <c r="Q64" s="13" t="str">
        <f>VLOOKUP(E64, 'Season Position'!$A$2:$C$13,3,FALSE)</f>
        <v>Playoffs</v>
      </c>
      <c r="R64">
        <f t="shared" si="7"/>
        <v>1</v>
      </c>
      <c r="S64" s="21" t="str">
        <f t="shared" si="0"/>
        <v>90-99</v>
      </c>
    </row>
    <row r="65" spans="1:19" ht="15.75" customHeight="1">
      <c r="A65" s="1">
        <v>32</v>
      </c>
      <c r="B65" s="1">
        <v>2012</v>
      </c>
      <c r="C65" s="1">
        <v>6</v>
      </c>
      <c r="D65" s="1" t="s">
        <v>9</v>
      </c>
      <c r="E65" s="1" t="s">
        <v>11</v>
      </c>
      <c r="F65" s="1" t="s">
        <v>17</v>
      </c>
      <c r="G65" s="1">
        <v>85</v>
      </c>
      <c r="H65" s="1">
        <v>93</v>
      </c>
      <c r="I65" s="1" t="s">
        <v>37</v>
      </c>
      <c r="J65">
        <f t="shared" si="1"/>
        <v>0</v>
      </c>
      <c r="K65">
        <f t="shared" si="2"/>
        <v>1</v>
      </c>
      <c r="L65">
        <f t="shared" si="3"/>
        <v>0</v>
      </c>
      <c r="M65">
        <f t="shared" si="4"/>
        <v>6</v>
      </c>
      <c r="N65" s="6">
        <f t="shared" si="5"/>
        <v>0.54545454545454541</v>
      </c>
      <c r="O65" t="str">
        <f t="shared" si="6"/>
        <v>N</v>
      </c>
      <c r="P65" s="13">
        <f>VLOOKUP(E65, 'Season Position'!$A$2:$C$13,2,FALSE)</f>
        <v>8</v>
      </c>
      <c r="Q65" s="13" t="str">
        <f>VLOOKUP(E65, 'Season Position'!$A$2:$C$13,3,FALSE)</f>
        <v>Missed</v>
      </c>
      <c r="R65">
        <f t="shared" si="7"/>
        <v>0</v>
      </c>
      <c r="S65" s="21" t="str">
        <f t="shared" si="0"/>
        <v>80-89</v>
      </c>
    </row>
    <row r="66" spans="1:19" ht="15.75" customHeight="1">
      <c r="A66" s="1">
        <v>33</v>
      </c>
      <c r="B66" s="1">
        <v>2012</v>
      </c>
      <c r="C66" s="1">
        <v>6</v>
      </c>
      <c r="D66" s="1" t="s">
        <v>9</v>
      </c>
      <c r="E66" s="1" t="s">
        <v>18</v>
      </c>
      <c r="F66" s="1" t="s">
        <v>12</v>
      </c>
      <c r="G66" s="1">
        <v>112</v>
      </c>
      <c r="H66" s="1">
        <v>93</v>
      </c>
      <c r="I66" s="1" t="s">
        <v>35</v>
      </c>
      <c r="J66">
        <f t="shared" si="1"/>
        <v>1</v>
      </c>
      <c r="K66">
        <f t="shared" si="2"/>
        <v>0</v>
      </c>
      <c r="L66">
        <f t="shared" si="3"/>
        <v>0</v>
      </c>
      <c r="M66">
        <f t="shared" si="4"/>
        <v>2</v>
      </c>
      <c r="N66" s="6">
        <f t="shared" si="5"/>
        <v>0.90909090909090906</v>
      </c>
      <c r="O66" t="str">
        <f t="shared" si="6"/>
        <v>Y</v>
      </c>
      <c r="P66" s="13">
        <f>VLOOKUP(E66, 'Season Position'!$A$2:$C$13,2,FALSE)</f>
        <v>5</v>
      </c>
      <c r="Q66" s="13" t="str">
        <f>VLOOKUP(E66, 'Season Position'!$A$2:$C$13,3,FALSE)</f>
        <v>Playoffs</v>
      </c>
      <c r="R66">
        <f t="shared" si="7"/>
        <v>1</v>
      </c>
      <c r="S66" s="21" t="str">
        <f t="shared" ref="S66:S129" si="8">ROUNDDOWN(G66/10,0)*10&amp;"-"&amp;ROUNDDOWN(G66/10,0)*10+9</f>
        <v>110-119</v>
      </c>
    </row>
    <row r="67" spans="1:19" ht="15.75" customHeight="1">
      <c r="A67" s="1">
        <v>33</v>
      </c>
      <c r="B67" s="1">
        <v>2012</v>
      </c>
      <c r="C67" s="1">
        <v>6</v>
      </c>
      <c r="D67" s="1" t="s">
        <v>9</v>
      </c>
      <c r="E67" s="1" t="s">
        <v>12</v>
      </c>
      <c r="F67" s="1" t="s">
        <v>18</v>
      </c>
      <c r="G67" s="1">
        <v>93</v>
      </c>
      <c r="H67" s="1">
        <v>112</v>
      </c>
      <c r="I67" s="1" t="s">
        <v>37</v>
      </c>
      <c r="J67">
        <f t="shared" ref="J67:J130" si="9">IF(I67="Won", 1, 0)</f>
        <v>0</v>
      </c>
      <c r="K67">
        <f t="shared" ref="K67:K130" si="10">IF(I67="Lost", 1, 0)</f>
        <v>1</v>
      </c>
      <c r="L67">
        <f t="shared" ref="L67:L130" si="11">IF(I67="Tie", 1, 0)</f>
        <v>0</v>
      </c>
      <c r="M67">
        <f t="shared" ref="M67:M130" si="12">1+SUMPRODUCT(($B$2:$B$10000=B67)*($C$2:$C$10000=C67)*($G$2:$G$10000&gt;G67))</f>
        <v>3</v>
      </c>
      <c r="N67" s="6">
        <f t="shared" ref="N67:N130" si="13">1-((M67-1)/11)</f>
        <v>0.81818181818181812</v>
      </c>
      <c r="O67" t="str">
        <f t="shared" ref="O67:O130" si="14">IF(G67&gt;99, "Y", "N")</f>
        <v>N</v>
      </c>
      <c r="P67" s="13">
        <f>VLOOKUP(E67, 'Season Position'!$A$2:$C$13,2,FALSE)</f>
        <v>7</v>
      </c>
      <c r="Q67" s="13" t="str">
        <f>VLOOKUP(E67, 'Season Position'!$A$2:$C$13,3,FALSE)</f>
        <v>Missed</v>
      </c>
      <c r="R67">
        <f t="shared" ref="R67:R130" si="15">IF(J67=1, 1, IF(L67=1, 0.5, 0))</f>
        <v>0</v>
      </c>
      <c r="S67" s="21" t="str">
        <f t="shared" si="8"/>
        <v>90-99</v>
      </c>
    </row>
    <row r="68" spans="1:19" ht="15.75" customHeight="1">
      <c r="A68" s="1">
        <v>34</v>
      </c>
      <c r="B68" s="1">
        <v>2012</v>
      </c>
      <c r="C68" s="1">
        <v>6</v>
      </c>
      <c r="D68" s="1" t="s">
        <v>9</v>
      </c>
      <c r="E68" s="1" t="s">
        <v>20</v>
      </c>
      <c r="F68" s="1" t="s">
        <v>14</v>
      </c>
      <c r="G68" s="1">
        <v>90</v>
      </c>
      <c r="H68" s="1">
        <v>67</v>
      </c>
      <c r="I68" s="1" t="s">
        <v>35</v>
      </c>
      <c r="J68">
        <f t="shared" si="9"/>
        <v>1</v>
      </c>
      <c r="K68">
        <f t="shared" si="10"/>
        <v>0</v>
      </c>
      <c r="L68">
        <f t="shared" si="11"/>
        <v>0</v>
      </c>
      <c r="M68">
        <f t="shared" si="12"/>
        <v>5</v>
      </c>
      <c r="N68" s="6">
        <f t="shared" si="13"/>
        <v>0.63636363636363635</v>
      </c>
      <c r="O68" t="str">
        <f t="shared" si="14"/>
        <v>N</v>
      </c>
      <c r="P68" s="13">
        <f>VLOOKUP(E68, 'Season Position'!$A$2:$C$13,2,FALSE)</f>
        <v>4</v>
      </c>
      <c r="Q68" s="13" t="str">
        <f>VLOOKUP(E68, 'Season Position'!$A$2:$C$13,3,FALSE)</f>
        <v>Playoffs</v>
      </c>
      <c r="R68">
        <f t="shared" si="15"/>
        <v>1</v>
      </c>
      <c r="S68" s="21" t="str">
        <f t="shared" si="8"/>
        <v>90-99</v>
      </c>
    </row>
    <row r="69" spans="1:19" ht="15.75" customHeight="1">
      <c r="A69" s="1">
        <v>34</v>
      </c>
      <c r="B69" s="1">
        <v>2012</v>
      </c>
      <c r="C69" s="1">
        <v>6</v>
      </c>
      <c r="D69" s="1" t="s">
        <v>9</v>
      </c>
      <c r="E69" s="1" t="s">
        <v>14</v>
      </c>
      <c r="F69" s="1" t="s">
        <v>20</v>
      </c>
      <c r="G69" s="1">
        <v>67</v>
      </c>
      <c r="H69" s="1">
        <v>90</v>
      </c>
      <c r="I69" s="1" t="s">
        <v>37</v>
      </c>
      <c r="J69">
        <f t="shared" si="9"/>
        <v>0</v>
      </c>
      <c r="K69">
        <f t="shared" si="10"/>
        <v>1</v>
      </c>
      <c r="L69">
        <f t="shared" si="11"/>
        <v>0</v>
      </c>
      <c r="M69">
        <f t="shared" si="12"/>
        <v>10</v>
      </c>
      <c r="N69" s="6">
        <f t="shared" si="13"/>
        <v>0.18181818181818177</v>
      </c>
      <c r="O69" t="str">
        <f t="shared" si="14"/>
        <v>N</v>
      </c>
      <c r="P69" s="13">
        <f>VLOOKUP(E69, 'Season Position'!$A$2:$C$13,2,FALSE)</f>
        <v>2</v>
      </c>
      <c r="Q69" s="13" t="str">
        <f>VLOOKUP(E69, 'Season Position'!$A$2:$C$13,3,FALSE)</f>
        <v>Playoffs</v>
      </c>
      <c r="R69">
        <f t="shared" si="15"/>
        <v>0</v>
      </c>
      <c r="S69" s="21" t="str">
        <f t="shared" si="8"/>
        <v>60-69</v>
      </c>
    </row>
    <row r="70" spans="1:19" ht="15.75" customHeight="1">
      <c r="A70" s="1">
        <v>35</v>
      </c>
      <c r="B70" s="1">
        <v>2012</v>
      </c>
      <c r="C70" s="1">
        <v>6</v>
      </c>
      <c r="D70" s="1" t="s">
        <v>9</v>
      </c>
      <c r="E70" s="1" t="s">
        <v>21</v>
      </c>
      <c r="F70" s="1" t="s">
        <v>15</v>
      </c>
      <c r="G70" s="1">
        <v>65</v>
      </c>
      <c r="H70" s="1">
        <v>69</v>
      </c>
      <c r="I70" s="1" t="s">
        <v>37</v>
      </c>
      <c r="J70">
        <f t="shared" si="9"/>
        <v>0</v>
      </c>
      <c r="K70">
        <f t="shared" si="10"/>
        <v>1</v>
      </c>
      <c r="L70">
        <f t="shared" si="11"/>
        <v>0</v>
      </c>
      <c r="M70">
        <f t="shared" si="12"/>
        <v>11</v>
      </c>
      <c r="N70" s="6">
        <f t="shared" si="13"/>
        <v>9.0909090909090939E-2</v>
      </c>
      <c r="O70" t="str">
        <f t="shared" si="14"/>
        <v>N</v>
      </c>
      <c r="P70" s="13">
        <f>VLOOKUP(E70, 'Season Position'!$A$2:$C$13,2,FALSE)</f>
        <v>1</v>
      </c>
      <c r="Q70" s="13" t="str">
        <f>VLOOKUP(E70, 'Season Position'!$A$2:$C$13,3,FALSE)</f>
        <v>Playoffs</v>
      </c>
      <c r="R70">
        <f t="shared" si="15"/>
        <v>0</v>
      </c>
      <c r="S70" s="21" t="str">
        <f t="shared" si="8"/>
        <v>60-69</v>
      </c>
    </row>
    <row r="71" spans="1:19" ht="15.75" customHeight="1">
      <c r="A71" s="1">
        <v>35</v>
      </c>
      <c r="B71" s="1">
        <v>2012</v>
      </c>
      <c r="C71" s="1">
        <v>6</v>
      </c>
      <c r="D71" s="1" t="s">
        <v>9</v>
      </c>
      <c r="E71" s="1" t="s">
        <v>15</v>
      </c>
      <c r="F71" s="1" t="s">
        <v>21</v>
      </c>
      <c r="G71" s="1">
        <v>69</v>
      </c>
      <c r="H71" s="1">
        <v>65</v>
      </c>
      <c r="I71" s="1" t="s">
        <v>35</v>
      </c>
      <c r="J71">
        <f t="shared" si="9"/>
        <v>1</v>
      </c>
      <c r="K71">
        <f t="shared" si="10"/>
        <v>0</v>
      </c>
      <c r="L71">
        <f t="shared" si="11"/>
        <v>0</v>
      </c>
      <c r="M71">
        <f t="shared" si="12"/>
        <v>9</v>
      </c>
      <c r="N71" s="6">
        <f t="shared" si="13"/>
        <v>0.27272727272727271</v>
      </c>
      <c r="O71" t="str">
        <f t="shared" si="14"/>
        <v>N</v>
      </c>
      <c r="P71" s="13">
        <f>VLOOKUP(E71, 'Season Position'!$A$2:$C$13,2,FALSE)</f>
        <v>12</v>
      </c>
      <c r="Q71" s="13" t="str">
        <f>VLOOKUP(E71, 'Season Position'!$A$2:$C$13,3,FALSE)</f>
        <v>Missed</v>
      </c>
      <c r="R71">
        <f t="shared" si="15"/>
        <v>1</v>
      </c>
      <c r="S71" s="21" t="str">
        <f t="shared" si="8"/>
        <v>60-69</v>
      </c>
    </row>
    <row r="72" spans="1:19" ht="15.75" customHeight="1">
      <c r="A72" s="1">
        <v>36</v>
      </c>
      <c r="B72" s="1">
        <v>2012</v>
      </c>
      <c r="C72" s="1">
        <v>6</v>
      </c>
      <c r="D72" s="1" t="s">
        <v>9</v>
      </c>
      <c r="E72" s="1" t="s">
        <v>19</v>
      </c>
      <c r="F72" s="1" t="s">
        <v>13</v>
      </c>
      <c r="G72" s="1">
        <v>118</v>
      </c>
      <c r="H72" s="1">
        <v>54</v>
      </c>
      <c r="I72" s="1" t="s">
        <v>35</v>
      </c>
      <c r="J72">
        <f t="shared" si="9"/>
        <v>1</v>
      </c>
      <c r="K72">
        <f t="shared" si="10"/>
        <v>0</v>
      </c>
      <c r="L72">
        <f t="shared" si="11"/>
        <v>0</v>
      </c>
      <c r="M72">
        <f t="shared" si="12"/>
        <v>1</v>
      </c>
      <c r="N72" s="6">
        <f t="shared" si="13"/>
        <v>1</v>
      </c>
      <c r="O72" t="str">
        <f t="shared" si="14"/>
        <v>Y</v>
      </c>
      <c r="P72" s="13">
        <f>VLOOKUP(E72, 'Season Position'!$A$2:$C$13,2,FALSE)</f>
        <v>9</v>
      </c>
      <c r="Q72" s="13" t="str">
        <f>VLOOKUP(E72, 'Season Position'!$A$2:$C$13,3,FALSE)</f>
        <v>Missed</v>
      </c>
      <c r="R72">
        <f t="shared" si="15"/>
        <v>1</v>
      </c>
      <c r="S72" s="21" t="str">
        <f t="shared" si="8"/>
        <v>110-119</v>
      </c>
    </row>
    <row r="73" spans="1:19" ht="15.75" customHeight="1">
      <c r="A73" s="1">
        <v>36</v>
      </c>
      <c r="B73" s="1">
        <v>2012</v>
      </c>
      <c r="C73" s="1">
        <v>6</v>
      </c>
      <c r="D73" s="1" t="s">
        <v>9</v>
      </c>
      <c r="E73" s="1" t="s">
        <v>13</v>
      </c>
      <c r="F73" s="1" t="s">
        <v>19</v>
      </c>
      <c r="G73" s="1">
        <v>54</v>
      </c>
      <c r="H73" s="1">
        <v>118</v>
      </c>
      <c r="I73" s="1" t="s">
        <v>37</v>
      </c>
      <c r="J73">
        <f t="shared" si="9"/>
        <v>0</v>
      </c>
      <c r="K73">
        <f t="shared" si="10"/>
        <v>1</v>
      </c>
      <c r="L73">
        <f t="shared" si="11"/>
        <v>0</v>
      </c>
      <c r="M73">
        <f t="shared" si="12"/>
        <v>12</v>
      </c>
      <c r="N73" s="6">
        <f t="shared" si="13"/>
        <v>0</v>
      </c>
      <c r="O73" t="str">
        <f t="shared" si="14"/>
        <v>N</v>
      </c>
      <c r="P73" s="13">
        <f>VLOOKUP(E73, 'Season Position'!$A$2:$C$13,2,FALSE)</f>
        <v>11</v>
      </c>
      <c r="Q73" s="13" t="str">
        <f>VLOOKUP(E73, 'Season Position'!$A$2:$C$13,3,FALSE)</f>
        <v>Missed</v>
      </c>
      <c r="R73">
        <f t="shared" si="15"/>
        <v>0</v>
      </c>
      <c r="S73" s="21" t="str">
        <f t="shared" si="8"/>
        <v>50-59</v>
      </c>
    </row>
    <row r="74" spans="1:19" ht="15.75" customHeight="1">
      <c r="A74" s="1">
        <v>37</v>
      </c>
      <c r="B74" s="1">
        <v>2012</v>
      </c>
      <c r="C74" s="1">
        <v>7</v>
      </c>
      <c r="D74" s="1" t="s">
        <v>9</v>
      </c>
      <c r="E74" s="1" t="s">
        <v>10</v>
      </c>
      <c r="F74" s="1" t="s">
        <v>19</v>
      </c>
      <c r="G74" s="1">
        <v>75</v>
      </c>
      <c r="H74" s="1">
        <v>105</v>
      </c>
      <c r="I74" s="1" t="s">
        <v>37</v>
      </c>
      <c r="J74">
        <f t="shared" si="9"/>
        <v>0</v>
      </c>
      <c r="K74">
        <f t="shared" si="10"/>
        <v>1</v>
      </c>
      <c r="L74">
        <f t="shared" si="11"/>
        <v>0</v>
      </c>
      <c r="M74">
        <f t="shared" si="12"/>
        <v>11</v>
      </c>
      <c r="N74" s="6">
        <f t="shared" si="13"/>
        <v>9.0909090909090939E-2</v>
      </c>
      <c r="O74" t="str">
        <f t="shared" si="14"/>
        <v>N</v>
      </c>
      <c r="P74" s="13">
        <f>VLOOKUP(E74, 'Season Position'!$A$2:$C$13,2,FALSE)</f>
        <v>3</v>
      </c>
      <c r="Q74" s="13" t="str">
        <f>VLOOKUP(E74, 'Season Position'!$A$2:$C$13,3,FALSE)</f>
        <v>Playoffs</v>
      </c>
      <c r="R74">
        <f t="shared" si="15"/>
        <v>0</v>
      </c>
      <c r="S74" s="21" t="str">
        <f t="shared" si="8"/>
        <v>70-79</v>
      </c>
    </row>
    <row r="75" spans="1:19" ht="15.75" customHeight="1">
      <c r="A75" s="1">
        <v>37</v>
      </c>
      <c r="B75" s="1">
        <v>2012</v>
      </c>
      <c r="C75" s="1">
        <v>7</v>
      </c>
      <c r="D75" s="1" t="s">
        <v>9</v>
      </c>
      <c r="E75" s="1" t="s">
        <v>19</v>
      </c>
      <c r="F75" s="1" t="s">
        <v>10</v>
      </c>
      <c r="G75" s="1">
        <v>105</v>
      </c>
      <c r="H75" s="1">
        <v>75</v>
      </c>
      <c r="I75" s="1" t="s">
        <v>35</v>
      </c>
      <c r="J75">
        <f t="shared" si="9"/>
        <v>1</v>
      </c>
      <c r="K75">
        <f t="shared" si="10"/>
        <v>0</v>
      </c>
      <c r="L75">
        <f t="shared" si="11"/>
        <v>0</v>
      </c>
      <c r="M75">
        <f t="shared" si="12"/>
        <v>2</v>
      </c>
      <c r="N75" s="6">
        <f t="shared" si="13"/>
        <v>0.90909090909090906</v>
      </c>
      <c r="O75" t="str">
        <f t="shared" si="14"/>
        <v>Y</v>
      </c>
      <c r="P75" s="13">
        <f>VLOOKUP(E75, 'Season Position'!$A$2:$C$13,2,FALSE)</f>
        <v>9</v>
      </c>
      <c r="Q75" s="13" t="str">
        <f>VLOOKUP(E75, 'Season Position'!$A$2:$C$13,3,FALSE)</f>
        <v>Missed</v>
      </c>
      <c r="R75">
        <f t="shared" si="15"/>
        <v>1</v>
      </c>
      <c r="S75" s="21" t="str">
        <f t="shared" si="8"/>
        <v>100-109</v>
      </c>
    </row>
    <row r="76" spans="1:19" ht="15.75" customHeight="1">
      <c r="A76" s="1">
        <v>38</v>
      </c>
      <c r="B76" s="1">
        <v>2012</v>
      </c>
      <c r="C76" s="1">
        <v>7</v>
      </c>
      <c r="D76" s="1" t="s">
        <v>9</v>
      </c>
      <c r="E76" s="1" t="s">
        <v>11</v>
      </c>
      <c r="F76" s="1" t="s">
        <v>16</v>
      </c>
      <c r="G76" s="1">
        <v>82</v>
      </c>
      <c r="H76" s="1">
        <v>79</v>
      </c>
      <c r="I76" s="1" t="s">
        <v>35</v>
      </c>
      <c r="J76">
        <f t="shared" si="9"/>
        <v>1</v>
      </c>
      <c r="K76">
        <f t="shared" si="10"/>
        <v>0</v>
      </c>
      <c r="L76">
        <f t="shared" si="11"/>
        <v>0</v>
      </c>
      <c r="M76">
        <f t="shared" si="12"/>
        <v>6</v>
      </c>
      <c r="N76" s="6">
        <f t="shared" si="13"/>
        <v>0.54545454545454541</v>
      </c>
      <c r="O76" t="str">
        <f t="shared" si="14"/>
        <v>N</v>
      </c>
      <c r="P76" s="13">
        <f>VLOOKUP(E76, 'Season Position'!$A$2:$C$13,2,FALSE)</f>
        <v>8</v>
      </c>
      <c r="Q76" s="13" t="str">
        <f>VLOOKUP(E76, 'Season Position'!$A$2:$C$13,3,FALSE)</f>
        <v>Missed</v>
      </c>
      <c r="R76">
        <f t="shared" si="15"/>
        <v>1</v>
      </c>
      <c r="S76" s="21" t="str">
        <f t="shared" si="8"/>
        <v>80-89</v>
      </c>
    </row>
    <row r="77" spans="1:19" ht="15.75" customHeight="1">
      <c r="A77" s="1">
        <v>38</v>
      </c>
      <c r="B77" s="1">
        <v>2012</v>
      </c>
      <c r="C77" s="1">
        <v>7</v>
      </c>
      <c r="D77" s="1" t="s">
        <v>9</v>
      </c>
      <c r="E77" s="1" t="s">
        <v>16</v>
      </c>
      <c r="F77" s="1" t="s">
        <v>11</v>
      </c>
      <c r="G77" s="1">
        <v>79</v>
      </c>
      <c r="H77" s="1">
        <v>82</v>
      </c>
      <c r="I77" s="1" t="s">
        <v>37</v>
      </c>
      <c r="J77">
        <f t="shared" si="9"/>
        <v>0</v>
      </c>
      <c r="K77">
        <f t="shared" si="10"/>
        <v>1</v>
      </c>
      <c r="L77">
        <f t="shared" si="11"/>
        <v>0</v>
      </c>
      <c r="M77">
        <f t="shared" si="12"/>
        <v>9</v>
      </c>
      <c r="N77" s="6">
        <f t="shared" si="13"/>
        <v>0.27272727272727271</v>
      </c>
      <c r="O77" t="str">
        <f t="shared" si="14"/>
        <v>N</v>
      </c>
      <c r="P77" s="13">
        <f>VLOOKUP(E77, 'Season Position'!$A$2:$C$13,2,FALSE)</f>
        <v>10</v>
      </c>
      <c r="Q77" s="13" t="str">
        <f>VLOOKUP(E77, 'Season Position'!$A$2:$C$13,3,FALSE)</f>
        <v>Missed</v>
      </c>
      <c r="R77">
        <f t="shared" si="15"/>
        <v>0</v>
      </c>
      <c r="S77" s="21" t="str">
        <f t="shared" si="8"/>
        <v>70-79</v>
      </c>
    </row>
    <row r="78" spans="1:19" ht="15.75" customHeight="1">
      <c r="A78" s="1">
        <v>39</v>
      </c>
      <c r="B78" s="1">
        <v>2012</v>
      </c>
      <c r="C78" s="1">
        <v>7</v>
      </c>
      <c r="D78" s="1" t="s">
        <v>9</v>
      </c>
      <c r="E78" s="1" t="s">
        <v>12</v>
      </c>
      <c r="F78" s="1" t="s">
        <v>17</v>
      </c>
      <c r="G78" s="1">
        <v>77</v>
      </c>
      <c r="H78" s="1">
        <v>82</v>
      </c>
      <c r="I78" s="1" t="s">
        <v>37</v>
      </c>
      <c r="J78">
        <f t="shared" si="9"/>
        <v>0</v>
      </c>
      <c r="K78">
        <f t="shared" si="10"/>
        <v>1</v>
      </c>
      <c r="L78">
        <f t="shared" si="11"/>
        <v>0</v>
      </c>
      <c r="M78">
        <f t="shared" si="12"/>
        <v>10</v>
      </c>
      <c r="N78" s="6">
        <f t="shared" si="13"/>
        <v>0.18181818181818177</v>
      </c>
      <c r="O78" t="str">
        <f t="shared" si="14"/>
        <v>N</v>
      </c>
      <c r="P78" s="13">
        <f>VLOOKUP(E78, 'Season Position'!$A$2:$C$13,2,FALSE)</f>
        <v>7</v>
      </c>
      <c r="Q78" s="13" t="str">
        <f>VLOOKUP(E78, 'Season Position'!$A$2:$C$13,3,FALSE)</f>
        <v>Missed</v>
      </c>
      <c r="R78">
        <f t="shared" si="15"/>
        <v>0</v>
      </c>
      <c r="S78" s="21" t="str">
        <f t="shared" si="8"/>
        <v>70-79</v>
      </c>
    </row>
    <row r="79" spans="1:19" ht="15.75" customHeight="1">
      <c r="A79" s="1">
        <v>39</v>
      </c>
      <c r="B79" s="1">
        <v>2012</v>
      </c>
      <c r="C79" s="1">
        <v>7</v>
      </c>
      <c r="D79" s="1" t="s">
        <v>9</v>
      </c>
      <c r="E79" s="1" t="s">
        <v>17</v>
      </c>
      <c r="F79" s="1" t="s">
        <v>12</v>
      </c>
      <c r="G79" s="1">
        <v>82</v>
      </c>
      <c r="H79" s="1">
        <v>77</v>
      </c>
      <c r="I79" s="1" t="s">
        <v>35</v>
      </c>
      <c r="J79">
        <f t="shared" si="9"/>
        <v>1</v>
      </c>
      <c r="K79">
        <f t="shared" si="10"/>
        <v>0</v>
      </c>
      <c r="L79">
        <f t="shared" si="11"/>
        <v>0</v>
      </c>
      <c r="M79">
        <f t="shared" si="12"/>
        <v>6</v>
      </c>
      <c r="N79" s="6">
        <f t="shared" si="13"/>
        <v>0.54545454545454541</v>
      </c>
      <c r="O79" t="str">
        <f t="shared" si="14"/>
        <v>N</v>
      </c>
      <c r="P79" s="13">
        <f>VLOOKUP(E79, 'Season Position'!$A$2:$C$13,2,FALSE)</f>
        <v>6</v>
      </c>
      <c r="Q79" s="13" t="str">
        <f>VLOOKUP(E79, 'Season Position'!$A$2:$C$13,3,FALSE)</f>
        <v>Playoffs</v>
      </c>
      <c r="R79">
        <f t="shared" si="15"/>
        <v>1</v>
      </c>
      <c r="S79" s="21" t="str">
        <f t="shared" si="8"/>
        <v>80-89</v>
      </c>
    </row>
    <row r="80" spans="1:19" ht="15.75" customHeight="1">
      <c r="A80" s="1">
        <v>40</v>
      </c>
      <c r="B80" s="1">
        <v>2012</v>
      </c>
      <c r="C80" s="1">
        <v>7</v>
      </c>
      <c r="D80" s="1" t="s">
        <v>9</v>
      </c>
      <c r="E80" s="1" t="s">
        <v>14</v>
      </c>
      <c r="F80" s="1" t="s">
        <v>18</v>
      </c>
      <c r="G80" s="1">
        <v>82</v>
      </c>
      <c r="H80" s="1">
        <v>102</v>
      </c>
      <c r="I80" s="1" t="s">
        <v>37</v>
      </c>
      <c r="J80">
        <f t="shared" si="9"/>
        <v>0</v>
      </c>
      <c r="K80">
        <f t="shared" si="10"/>
        <v>1</v>
      </c>
      <c r="L80">
        <f t="shared" si="11"/>
        <v>0</v>
      </c>
      <c r="M80">
        <f t="shared" si="12"/>
        <v>6</v>
      </c>
      <c r="N80" s="6">
        <f t="shared" si="13"/>
        <v>0.54545454545454541</v>
      </c>
      <c r="O80" t="str">
        <f t="shared" si="14"/>
        <v>N</v>
      </c>
      <c r="P80" s="13">
        <f>VLOOKUP(E80, 'Season Position'!$A$2:$C$13,2,FALSE)</f>
        <v>2</v>
      </c>
      <c r="Q80" s="13" t="str">
        <f>VLOOKUP(E80, 'Season Position'!$A$2:$C$13,3,FALSE)</f>
        <v>Playoffs</v>
      </c>
      <c r="R80">
        <f t="shared" si="15"/>
        <v>0</v>
      </c>
      <c r="S80" s="21" t="str">
        <f t="shared" si="8"/>
        <v>80-89</v>
      </c>
    </row>
    <row r="81" spans="1:19" ht="15.75" customHeight="1">
      <c r="A81" s="1">
        <v>40</v>
      </c>
      <c r="B81" s="1">
        <v>2012</v>
      </c>
      <c r="C81" s="1">
        <v>7</v>
      </c>
      <c r="D81" s="1" t="s">
        <v>9</v>
      </c>
      <c r="E81" s="1" t="s">
        <v>18</v>
      </c>
      <c r="F81" s="1" t="s">
        <v>14</v>
      </c>
      <c r="G81" s="1">
        <v>102</v>
      </c>
      <c r="H81" s="1">
        <v>82</v>
      </c>
      <c r="I81" s="1" t="s">
        <v>35</v>
      </c>
      <c r="J81">
        <f t="shared" si="9"/>
        <v>1</v>
      </c>
      <c r="K81">
        <f t="shared" si="10"/>
        <v>0</v>
      </c>
      <c r="L81">
        <f t="shared" si="11"/>
        <v>0</v>
      </c>
      <c r="M81">
        <f t="shared" si="12"/>
        <v>3</v>
      </c>
      <c r="N81" s="6">
        <f t="shared" si="13"/>
        <v>0.81818181818181812</v>
      </c>
      <c r="O81" t="str">
        <f t="shared" si="14"/>
        <v>Y</v>
      </c>
      <c r="P81" s="13">
        <f>VLOOKUP(E81, 'Season Position'!$A$2:$C$13,2,FALSE)</f>
        <v>5</v>
      </c>
      <c r="Q81" s="13" t="str">
        <f>VLOOKUP(E81, 'Season Position'!$A$2:$C$13,3,FALSE)</f>
        <v>Playoffs</v>
      </c>
      <c r="R81">
        <f t="shared" si="15"/>
        <v>1</v>
      </c>
      <c r="S81" s="21" t="str">
        <f t="shared" si="8"/>
        <v>100-109</v>
      </c>
    </row>
    <row r="82" spans="1:19" ht="15.75" customHeight="1">
      <c r="A82" s="1">
        <v>41</v>
      </c>
      <c r="B82" s="1">
        <v>2012</v>
      </c>
      <c r="C82" s="1">
        <v>7</v>
      </c>
      <c r="D82" s="1" t="s">
        <v>9</v>
      </c>
      <c r="E82" s="1" t="s">
        <v>15</v>
      </c>
      <c r="F82" s="1" t="s">
        <v>20</v>
      </c>
      <c r="G82" s="1">
        <v>57</v>
      </c>
      <c r="H82" s="1">
        <v>97</v>
      </c>
      <c r="I82" s="1" t="s">
        <v>37</v>
      </c>
      <c r="J82">
        <f t="shared" si="9"/>
        <v>0</v>
      </c>
      <c r="K82">
        <f t="shared" si="10"/>
        <v>1</v>
      </c>
      <c r="L82">
        <f t="shared" si="11"/>
        <v>0</v>
      </c>
      <c r="M82">
        <f t="shared" si="12"/>
        <v>12</v>
      </c>
      <c r="N82" s="6">
        <f t="shared" si="13"/>
        <v>0</v>
      </c>
      <c r="O82" t="str">
        <f t="shared" si="14"/>
        <v>N</v>
      </c>
      <c r="P82" s="13">
        <f>VLOOKUP(E82, 'Season Position'!$A$2:$C$13,2,FALSE)</f>
        <v>12</v>
      </c>
      <c r="Q82" s="13" t="str">
        <f>VLOOKUP(E82, 'Season Position'!$A$2:$C$13,3,FALSE)</f>
        <v>Missed</v>
      </c>
      <c r="R82">
        <f t="shared" si="15"/>
        <v>0</v>
      </c>
      <c r="S82" s="21" t="str">
        <f t="shared" si="8"/>
        <v>50-59</v>
      </c>
    </row>
    <row r="83" spans="1:19" ht="15.75" customHeight="1">
      <c r="A83" s="1">
        <v>41</v>
      </c>
      <c r="B83" s="1">
        <v>2012</v>
      </c>
      <c r="C83" s="1">
        <v>7</v>
      </c>
      <c r="D83" s="1" t="s">
        <v>9</v>
      </c>
      <c r="E83" s="1" t="s">
        <v>20</v>
      </c>
      <c r="F83" s="1" t="s">
        <v>15</v>
      </c>
      <c r="G83" s="1">
        <v>97</v>
      </c>
      <c r="H83" s="1">
        <v>57</v>
      </c>
      <c r="I83" s="1" t="s">
        <v>35</v>
      </c>
      <c r="J83">
        <f t="shared" si="9"/>
        <v>1</v>
      </c>
      <c r="K83">
        <f t="shared" si="10"/>
        <v>0</v>
      </c>
      <c r="L83">
        <f t="shared" si="11"/>
        <v>0</v>
      </c>
      <c r="M83">
        <f t="shared" si="12"/>
        <v>5</v>
      </c>
      <c r="N83" s="6">
        <f t="shared" si="13"/>
        <v>0.63636363636363635</v>
      </c>
      <c r="O83" t="str">
        <f t="shared" si="14"/>
        <v>N</v>
      </c>
      <c r="P83" s="13">
        <f>VLOOKUP(E83, 'Season Position'!$A$2:$C$13,2,FALSE)</f>
        <v>4</v>
      </c>
      <c r="Q83" s="13" t="str">
        <f>VLOOKUP(E83, 'Season Position'!$A$2:$C$13,3,FALSE)</f>
        <v>Playoffs</v>
      </c>
      <c r="R83">
        <f t="shared" si="15"/>
        <v>1</v>
      </c>
      <c r="S83" s="21" t="str">
        <f t="shared" si="8"/>
        <v>90-99</v>
      </c>
    </row>
    <row r="84" spans="1:19" ht="15.75" customHeight="1">
      <c r="A84" s="1">
        <v>42</v>
      </c>
      <c r="B84" s="1">
        <v>2012</v>
      </c>
      <c r="C84" s="1">
        <v>7</v>
      </c>
      <c r="D84" s="1" t="s">
        <v>9</v>
      </c>
      <c r="E84" s="1" t="s">
        <v>13</v>
      </c>
      <c r="F84" s="1" t="s">
        <v>21</v>
      </c>
      <c r="G84" s="1">
        <v>98</v>
      </c>
      <c r="H84" s="1">
        <v>116</v>
      </c>
      <c r="I84" s="1" t="s">
        <v>37</v>
      </c>
      <c r="J84">
        <f t="shared" si="9"/>
        <v>0</v>
      </c>
      <c r="K84">
        <f t="shared" si="10"/>
        <v>1</v>
      </c>
      <c r="L84">
        <f t="shared" si="11"/>
        <v>0</v>
      </c>
      <c r="M84">
        <f t="shared" si="12"/>
        <v>4</v>
      </c>
      <c r="N84" s="6">
        <f t="shared" si="13"/>
        <v>0.72727272727272729</v>
      </c>
      <c r="O84" t="str">
        <f t="shared" si="14"/>
        <v>N</v>
      </c>
      <c r="P84" s="13">
        <f>VLOOKUP(E84, 'Season Position'!$A$2:$C$13,2,FALSE)</f>
        <v>11</v>
      </c>
      <c r="Q84" s="13" t="str">
        <f>VLOOKUP(E84, 'Season Position'!$A$2:$C$13,3,FALSE)</f>
        <v>Missed</v>
      </c>
      <c r="R84">
        <f t="shared" si="15"/>
        <v>0</v>
      </c>
      <c r="S84" s="21" t="str">
        <f t="shared" si="8"/>
        <v>90-99</v>
      </c>
    </row>
    <row r="85" spans="1:19" ht="15.75" customHeight="1">
      <c r="A85" s="1">
        <v>42</v>
      </c>
      <c r="B85" s="1">
        <v>2012</v>
      </c>
      <c r="C85" s="1">
        <v>7</v>
      </c>
      <c r="D85" s="1" t="s">
        <v>9</v>
      </c>
      <c r="E85" s="1" t="s">
        <v>21</v>
      </c>
      <c r="F85" s="1" t="s">
        <v>13</v>
      </c>
      <c r="G85" s="1">
        <v>116</v>
      </c>
      <c r="H85" s="1">
        <v>98</v>
      </c>
      <c r="I85" s="1" t="s">
        <v>35</v>
      </c>
      <c r="J85">
        <f t="shared" si="9"/>
        <v>1</v>
      </c>
      <c r="K85">
        <f t="shared" si="10"/>
        <v>0</v>
      </c>
      <c r="L85">
        <f t="shared" si="11"/>
        <v>0</v>
      </c>
      <c r="M85">
        <f t="shared" si="12"/>
        <v>1</v>
      </c>
      <c r="N85" s="6">
        <f t="shared" si="13"/>
        <v>1</v>
      </c>
      <c r="O85" t="str">
        <f t="shared" si="14"/>
        <v>Y</v>
      </c>
      <c r="P85" s="13">
        <f>VLOOKUP(E85, 'Season Position'!$A$2:$C$13,2,FALSE)</f>
        <v>1</v>
      </c>
      <c r="Q85" s="13" t="str">
        <f>VLOOKUP(E85, 'Season Position'!$A$2:$C$13,3,FALSE)</f>
        <v>Playoffs</v>
      </c>
      <c r="R85">
        <f t="shared" si="15"/>
        <v>1</v>
      </c>
      <c r="S85" s="21" t="str">
        <f t="shared" si="8"/>
        <v>110-119</v>
      </c>
    </row>
    <row r="86" spans="1:19" ht="15.75" customHeight="1">
      <c r="A86" s="1">
        <v>43</v>
      </c>
      <c r="B86" s="1">
        <v>2012</v>
      </c>
      <c r="C86" s="1">
        <v>8</v>
      </c>
      <c r="D86" s="1" t="s">
        <v>9</v>
      </c>
      <c r="E86" s="1" t="s">
        <v>21</v>
      </c>
      <c r="F86" s="1" t="s">
        <v>10</v>
      </c>
      <c r="G86" s="1">
        <v>90</v>
      </c>
      <c r="H86" s="1">
        <v>87</v>
      </c>
      <c r="I86" s="1" t="s">
        <v>35</v>
      </c>
      <c r="J86">
        <f t="shared" si="9"/>
        <v>1</v>
      </c>
      <c r="K86">
        <f t="shared" si="10"/>
        <v>0</v>
      </c>
      <c r="L86">
        <f t="shared" si="11"/>
        <v>0</v>
      </c>
      <c r="M86">
        <f t="shared" si="12"/>
        <v>2</v>
      </c>
      <c r="N86" s="6">
        <f t="shared" si="13"/>
        <v>0.90909090909090906</v>
      </c>
      <c r="O86" t="str">
        <f t="shared" si="14"/>
        <v>N</v>
      </c>
      <c r="P86" s="13">
        <f>VLOOKUP(E86, 'Season Position'!$A$2:$C$13,2,FALSE)</f>
        <v>1</v>
      </c>
      <c r="Q86" s="13" t="str">
        <f>VLOOKUP(E86, 'Season Position'!$A$2:$C$13,3,FALSE)</f>
        <v>Playoffs</v>
      </c>
      <c r="R86">
        <f t="shared" si="15"/>
        <v>1</v>
      </c>
      <c r="S86" s="21" t="str">
        <f t="shared" si="8"/>
        <v>90-99</v>
      </c>
    </row>
    <row r="87" spans="1:19" ht="15.75" customHeight="1">
      <c r="A87" s="1">
        <v>43</v>
      </c>
      <c r="B87" s="1">
        <v>2012</v>
      </c>
      <c r="C87" s="1">
        <v>8</v>
      </c>
      <c r="D87" s="1" t="s">
        <v>9</v>
      </c>
      <c r="E87" s="1" t="s">
        <v>10</v>
      </c>
      <c r="F87" s="1" t="s">
        <v>21</v>
      </c>
      <c r="G87" s="1">
        <v>87</v>
      </c>
      <c r="H87" s="1">
        <v>90</v>
      </c>
      <c r="I87" s="1" t="s">
        <v>37</v>
      </c>
      <c r="J87">
        <f t="shared" si="9"/>
        <v>0</v>
      </c>
      <c r="K87">
        <f t="shared" si="10"/>
        <v>1</v>
      </c>
      <c r="L87">
        <f t="shared" si="11"/>
        <v>0</v>
      </c>
      <c r="M87">
        <f t="shared" si="12"/>
        <v>4</v>
      </c>
      <c r="N87" s="6">
        <f t="shared" si="13"/>
        <v>0.72727272727272729</v>
      </c>
      <c r="O87" t="str">
        <f t="shared" si="14"/>
        <v>N</v>
      </c>
      <c r="P87" s="13">
        <f>VLOOKUP(E87, 'Season Position'!$A$2:$C$13,2,FALSE)</f>
        <v>3</v>
      </c>
      <c r="Q87" s="13" t="str">
        <f>VLOOKUP(E87, 'Season Position'!$A$2:$C$13,3,FALSE)</f>
        <v>Playoffs</v>
      </c>
      <c r="R87">
        <f t="shared" si="15"/>
        <v>0</v>
      </c>
      <c r="S87" s="21" t="str">
        <f t="shared" si="8"/>
        <v>80-89</v>
      </c>
    </row>
    <row r="88" spans="1:19" ht="15.75" customHeight="1">
      <c r="A88" s="1">
        <v>44</v>
      </c>
      <c r="B88" s="1">
        <v>2012</v>
      </c>
      <c r="C88" s="1">
        <v>8</v>
      </c>
      <c r="D88" s="1" t="s">
        <v>9</v>
      </c>
      <c r="E88" s="1" t="s">
        <v>16</v>
      </c>
      <c r="F88" s="1" t="s">
        <v>12</v>
      </c>
      <c r="G88" s="1">
        <v>88</v>
      </c>
      <c r="H88" s="1">
        <v>121</v>
      </c>
      <c r="I88" s="1" t="s">
        <v>37</v>
      </c>
      <c r="J88">
        <f t="shared" si="9"/>
        <v>0</v>
      </c>
      <c r="K88">
        <f t="shared" si="10"/>
        <v>1</v>
      </c>
      <c r="L88">
        <f t="shared" si="11"/>
        <v>0</v>
      </c>
      <c r="M88">
        <f t="shared" si="12"/>
        <v>3</v>
      </c>
      <c r="N88" s="6">
        <f t="shared" si="13"/>
        <v>0.81818181818181812</v>
      </c>
      <c r="O88" t="str">
        <f t="shared" si="14"/>
        <v>N</v>
      </c>
      <c r="P88" s="13">
        <f>VLOOKUP(E88, 'Season Position'!$A$2:$C$13,2,FALSE)</f>
        <v>10</v>
      </c>
      <c r="Q88" s="13" t="str">
        <f>VLOOKUP(E88, 'Season Position'!$A$2:$C$13,3,FALSE)</f>
        <v>Missed</v>
      </c>
      <c r="R88">
        <f t="shared" si="15"/>
        <v>0</v>
      </c>
      <c r="S88" s="21" t="str">
        <f t="shared" si="8"/>
        <v>80-89</v>
      </c>
    </row>
    <row r="89" spans="1:19" ht="15.75" customHeight="1">
      <c r="A89" s="1">
        <v>44</v>
      </c>
      <c r="B89" s="1">
        <v>2012</v>
      </c>
      <c r="C89" s="1">
        <v>8</v>
      </c>
      <c r="D89" s="1" t="s">
        <v>9</v>
      </c>
      <c r="E89" s="1" t="s">
        <v>12</v>
      </c>
      <c r="F89" s="1" t="s">
        <v>16</v>
      </c>
      <c r="G89" s="1">
        <v>121</v>
      </c>
      <c r="H89" s="1">
        <v>88</v>
      </c>
      <c r="I89" s="1" t="s">
        <v>35</v>
      </c>
      <c r="J89">
        <f t="shared" si="9"/>
        <v>1</v>
      </c>
      <c r="K89">
        <f t="shared" si="10"/>
        <v>0</v>
      </c>
      <c r="L89">
        <f t="shared" si="11"/>
        <v>0</v>
      </c>
      <c r="M89">
        <f t="shared" si="12"/>
        <v>1</v>
      </c>
      <c r="N89" s="6">
        <f t="shared" si="13"/>
        <v>1</v>
      </c>
      <c r="O89" t="str">
        <f t="shared" si="14"/>
        <v>Y</v>
      </c>
      <c r="P89" s="13">
        <f>VLOOKUP(E89, 'Season Position'!$A$2:$C$13,2,FALSE)</f>
        <v>7</v>
      </c>
      <c r="Q89" s="13" t="str">
        <f>VLOOKUP(E89, 'Season Position'!$A$2:$C$13,3,FALSE)</f>
        <v>Missed</v>
      </c>
      <c r="R89">
        <f t="shared" si="15"/>
        <v>1</v>
      </c>
      <c r="S89" s="21" t="str">
        <f t="shared" si="8"/>
        <v>120-129</v>
      </c>
    </row>
    <row r="90" spans="1:19" ht="15.75" customHeight="1">
      <c r="A90" s="1">
        <v>45</v>
      </c>
      <c r="B90" s="1">
        <v>2012</v>
      </c>
      <c r="C90" s="1">
        <v>8</v>
      </c>
      <c r="D90" s="1" t="s">
        <v>9</v>
      </c>
      <c r="E90" s="1" t="s">
        <v>17</v>
      </c>
      <c r="F90" s="1" t="s">
        <v>14</v>
      </c>
      <c r="G90" s="1">
        <v>55</v>
      </c>
      <c r="H90" s="1">
        <v>86</v>
      </c>
      <c r="I90" s="1" t="s">
        <v>37</v>
      </c>
      <c r="J90">
        <f t="shared" si="9"/>
        <v>0</v>
      </c>
      <c r="K90">
        <f t="shared" si="10"/>
        <v>1</v>
      </c>
      <c r="L90">
        <f t="shared" si="11"/>
        <v>0</v>
      </c>
      <c r="M90">
        <f t="shared" si="12"/>
        <v>12</v>
      </c>
      <c r="N90" s="6">
        <f t="shared" si="13"/>
        <v>0</v>
      </c>
      <c r="O90" t="str">
        <f t="shared" si="14"/>
        <v>N</v>
      </c>
      <c r="P90" s="13">
        <f>VLOOKUP(E90, 'Season Position'!$A$2:$C$13,2,FALSE)</f>
        <v>6</v>
      </c>
      <c r="Q90" s="13" t="str">
        <f>VLOOKUP(E90, 'Season Position'!$A$2:$C$13,3,FALSE)</f>
        <v>Playoffs</v>
      </c>
      <c r="R90">
        <f t="shared" si="15"/>
        <v>0</v>
      </c>
      <c r="S90" s="21" t="str">
        <f t="shared" si="8"/>
        <v>50-59</v>
      </c>
    </row>
    <row r="91" spans="1:19" ht="15.75" customHeight="1">
      <c r="A91" s="1">
        <v>45</v>
      </c>
      <c r="B91" s="1">
        <v>2012</v>
      </c>
      <c r="C91" s="1">
        <v>8</v>
      </c>
      <c r="D91" s="1" t="s">
        <v>9</v>
      </c>
      <c r="E91" s="1" t="s">
        <v>14</v>
      </c>
      <c r="F91" s="1" t="s">
        <v>17</v>
      </c>
      <c r="G91" s="1">
        <v>86</v>
      </c>
      <c r="H91" s="1">
        <v>55</v>
      </c>
      <c r="I91" s="1" t="s">
        <v>35</v>
      </c>
      <c r="J91">
        <f t="shared" si="9"/>
        <v>1</v>
      </c>
      <c r="K91">
        <f t="shared" si="10"/>
        <v>0</v>
      </c>
      <c r="L91">
        <f t="shared" si="11"/>
        <v>0</v>
      </c>
      <c r="M91">
        <f t="shared" si="12"/>
        <v>5</v>
      </c>
      <c r="N91" s="6">
        <f t="shared" si="13"/>
        <v>0.63636363636363635</v>
      </c>
      <c r="O91" t="str">
        <f t="shared" si="14"/>
        <v>N</v>
      </c>
      <c r="P91" s="13">
        <f>VLOOKUP(E91, 'Season Position'!$A$2:$C$13,2,FALSE)</f>
        <v>2</v>
      </c>
      <c r="Q91" s="13" t="str">
        <f>VLOOKUP(E91, 'Season Position'!$A$2:$C$13,3,FALSE)</f>
        <v>Playoffs</v>
      </c>
      <c r="R91">
        <f t="shared" si="15"/>
        <v>1</v>
      </c>
      <c r="S91" s="21" t="str">
        <f t="shared" si="8"/>
        <v>80-89</v>
      </c>
    </row>
    <row r="92" spans="1:19" ht="15.75" customHeight="1">
      <c r="A92" s="1">
        <v>46</v>
      </c>
      <c r="B92" s="1">
        <v>2012</v>
      </c>
      <c r="C92" s="1">
        <v>8</v>
      </c>
      <c r="D92" s="1" t="s">
        <v>9</v>
      </c>
      <c r="E92" s="1" t="s">
        <v>18</v>
      </c>
      <c r="F92" s="1" t="s">
        <v>15</v>
      </c>
      <c r="G92" s="1">
        <v>72</v>
      </c>
      <c r="H92" s="1">
        <v>70</v>
      </c>
      <c r="I92" s="1" t="s">
        <v>35</v>
      </c>
      <c r="J92">
        <f t="shared" si="9"/>
        <v>1</v>
      </c>
      <c r="K92">
        <f t="shared" si="10"/>
        <v>0</v>
      </c>
      <c r="L92">
        <f t="shared" si="11"/>
        <v>0</v>
      </c>
      <c r="M92">
        <f t="shared" si="12"/>
        <v>8</v>
      </c>
      <c r="N92" s="6">
        <f t="shared" si="13"/>
        <v>0.36363636363636365</v>
      </c>
      <c r="O92" t="str">
        <f t="shared" si="14"/>
        <v>N</v>
      </c>
      <c r="P92" s="13">
        <f>VLOOKUP(E92, 'Season Position'!$A$2:$C$13,2,FALSE)</f>
        <v>5</v>
      </c>
      <c r="Q92" s="13" t="str">
        <f>VLOOKUP(E92, 'Season Position'!$A$2:$C$13,3,FALSE)</f>
        <v>Playoffs</v>
      </c>
      <c r="R92">
        <f t="shared" si="15"/>
        <v>1</v>
      </c>
      <c r="S92" s="21" t="str">
        <f t="shared" si="8"/>
        <v>70-79</v>
      </c>
    </row>
    <row r="93" spans="1:19" ht="15.75" customHeight="1">
      <c r="A93" s="1">
        <v>46</v>
      </c>
      <c r="B93" s="1">
        <v>2012</v>
      </c>
      <c r="C93" s="1">
        <v>8</v>
      </c>
      <c r="D93" s="1" t="s">
        <v>9</v>
      </c>
      <c r="E93" s="1" t="s">
        <v>15</v>
      </c>
      <c r="F93" s="1" t="s">
        <v>18</v>
      </c>
      <c r="G93" s="1">
        <v>70</v>
      </c>
      <c r="H93" s="1">
        <v>72</v>
      </c>
      <c r="I93" s="1" t="s">
        <v>37</v>
      </c>
      <c r="J93">
        <f t="shared" si="9"/>
        <v>0</v>
      </c>
      <c r="K93">
        <f t="shared" si="10"/>
        <v>1</v>
      </c>
      <c r="L93">
        <f t="shared" si="11"/>
        <v>0</v>
      </c>
      <c r="M93">
        <f t="shared" si="12"/>
        <v>9</v>
      </c>
      <c r="N93" s="6">
        <f t="shared" si="13"/>
        <v>0.27272727272727271</v>
      </c>
      <c r="O93" t="str">
        <f t="shared" si="14"/>
        <v>N</v>
      </c>
      <c r="P93" s="13">
        <f>VLOOKUP(E93, 'Season Position'!$A$2:$C$13,2,FALSE)</f>
        <v>12</v>
      </c>
      <c r="Q93" s="13" t="str">
        <f>VLOOKUP(E93, 'Season Position'!$A$2:$C$13,3,FALSE)</f>
        <v>Missed</v>
      </c>
      <c r="R93">
        <f t="shared" si="15"/>
        <v>0</v>
      </c>
      <c r="S93" s="21" t="str">
        <f t="shared" si="8"/>
        <v>70-79</v>
      </c>
    </row>
    <row r="94" spans="1:19" ht="15.75" customHeight="1">
      <c r="A94" s="1">
        <v>47</v>
      </c>
      <c r="B94" s="1">
        <v>2012</v>
      </c>
      <c r="C94" s="1">
        <v>8</v>
      </c>
      <c r="D94" s="1" t="s">
        <v>9</v>
      </c>
      <c r="E94" s="1" t="s">
        <v>20</v>
      </c>
      <c r="F94" s="1" t="s">
        <v>13</v>
      </c>
      <c r="G94" s="1">
        <v>61</v>
      </c>
      <c r="H94" s="1">
        <v>84</v>
      </c>
      <c r="I94" s="1" t="s">
        <v>37</v>
      </c>
      <c r="J94">
        <f t="shared" si="9"/>
        <v>0</v>
      </c>
      <c r="K94">
        <f t="shared" si="10"/>
        <v>1</v>
      </c>
      <c r="L94">
        <f t="shared" si="11"/>
        <v>0</v>
      </c>
      <c r="M94">
        <f t="shared" si="12"/>
        <v>11</v>
      </c>
      <c r="N94" s="6">
        <f t="shared" si="13"/>
        <v>9.0909090909090939E-2</v>
      </c>
      <c r="O94" t="str">
        <f t="shared" si="14"/>
        <v>N</v>
      </c>
      <c r="P94" s="13">
        <f>VLOOKUP(E94, 'Season Position'!$A$2:$C$13,2,FALSE)</f>
        <v>4</v>
      </c>
      <c r="Q94" s="13" t="str">
        <f>VLOOKUP(E94, 'Season Position'!$A$2:$C$13,3,FALSE)</f>
        <v>Playoffs</v>
      </c>
      <c r="R94">
        <f t="shared" si="15"/>
        <v>0</v>
      </c>
      <c r="S94" s="21" t="str">
        <f t="shared" si="8"/>
        <v>60-69</v>
      </c>
    </row>
    <row r="95" spans="1:19" ht="15.75" customHeight="1">
      <c r="A95" s="1">
        <v>47</v>
      </c>
      <c r="B95" s="1">
        <v>2012</v>
      </c>
      <c r="C95" s="1">
        <v>8</v>
      </c>
      <c r="D95" s="1" t="s">
        <v>9</v>
      </c>
      <c r="E95" s="1" t="s">
        <v>13</v>
      </c>
      <c r="F95" s="1" t="s">
        <v>20</v>
      </c>
      <c r="G95" s="1">
        <v>84</v>
      </c>
      <c r="H95" s="1">
        <v>61</v>
      </c>
      <c r="I95" s="1" t="s">
        <v>35</v>
      </c>
      <c r="J95">
        <f t="shared" si="9"/>
        <v>1</v>
      </c>
      <c r="K95">
        <f t="shared" si="10"/>
        <v>0</v>
      </c>
      <c r="L95">
        <f t="shared" si="11"/>
        <v>0</v>
      </c>
      <c r="M95">
        <f t="shared" si="12"/>
        <v>6</v>
      </c>
      <c r="N95" s="6">
        <f t="shared" si="13"/>
        <v>0.54545454545454541</v>
      </c>
      <c r="O95" t="str">
        <f t="shared" si="14"/>
        <v>N</v>
      </c>
      <c r="P95" s="13">
        <f>VLOOKUP(E95, 'Season Position'!$A$2:$C$13,2,FALSE)</f>
        <v>11</v>
      </c>
      <c r="Q95" s="13" t="str">
        <f>VLOOKUP(E95, 'Season Position'!$A$2:$C$13,3,FALSE)</f>
        <v>Missed</v>
      </c>
      <c r="R95">
        <f t="shared" si="15"/>
        <v>1</v>
      </c>
      <c r="S95" s="21" t="str">
        <f t="shared" si="8"/>
        <v>80-89</v>
      </c>
    </row>
    <row r="96" spans="1:19" ht="15.75" customHeight="1">
      <c r="A96" s="1">
        <v>48</v>
      </c>
      <c r="B96" s="1">
        <v>2012</v>
      </c>
      <c r="C96" s="1">
        <v>8</v>
      </c>
      <c r="D96" s="1" t="s">
        <v>9</v>
      </c>
      <c r="E96" s="1" t="s">
        <v>19</v>
      </c>
      <c r="F96" s="1" t="s">
        <v>11</v>
      </c>
      <c r="G96" s="1">
        <v>69</v>
      </c>
      <c r="H96" s="1">
        <v>81</v>
      </c>
      <c r="I96" s="1" t="s">
        <v>37</v>
      </c>
      <c r="J96">
        <f t="shared" si="9"/>
        <v>0</v>
      </c>
      <c r="K96">
        <f t="shared" si="10"/>
        <v>1</v>
      </c>
      <c r="L96">
        <f t="shared" si="11"/>
        <v>0</v>
      </c>
      <c r="M96">
        <f t="shared" si="12"/>
        <v>10</v>
      </c>
      <c r="N96" s="6">
        <f t="shared" si="13"/>
        <v>0.18181818181818177</v>
      </c>
      <c r="O96" t="str">
        <f t="shared" si="14"/>
        <v>N</v>
      </c>
      <c r="P96" s="13">
        <f>VLOOKUP(E96, 'Season Position'!$A$2:$C$13,2,FALSE)</f>
        <v>9</v>
      </c>
      <c r="Q96" s="13" t="str">
        <f>VLOOKUP(E96, 'Season Position'!$A$2:$C$13,3,FALSE)</f>
        <v>Missed</v>
      </c>
      <c r="R96">
        <f t="shared" si="15"/>
        <v>0</v>
      </c>
      <c r="S96" s="21" t="str">
        <f t="shared" si="8"/>
        <v>60-69</v>
      </c>
    </row>
    <row r="97" spans="1:19" ht="15.75" customHeight="1">
      <c r="A97" s="1">
        <v>48</v>
      </c>
      <c r="B97" s="1">
        <v>2012</v>
      </c>
      <c r="C97" s="1">
        <v>8</v>
      </c>
      <c r="D97" s="1" t="s">
        <v>9</v>
      </c>
      <c r="E97" s="1" t="s">
        <v>11</v>
      </c>
      <c r="F97" s="1" t="s">
        <v>19</v>
      </c>
      <c r="G97" s="1">
        <v>81</v>
      </c>
      <c r="H97" s="1">
        <v>69</v>
      </c>
      <c r="I97" s="1" t="s">
        <v>35</v>
      </c>
      <c r="J97">
        <f t="shared" si="9"/>
        <v>1</v>
      </c>
      <c r="K97">
        <f t="shared" si="10"/>
        <v>0</v>
      </c>
      <c r="L97">
        <f t="shared" si="11"/>
        <v>0</v>
      </c>
      <c r="M97">
        <f t="shared" si="12"/>
        <v>7</v>
      </c>
      <c r="N97" s="6">
        <f t="shared" si="13"/>
        <v>0.45454545454545459</v>
      </c>
      <c r="O97" t="str">
        <f t="shared" si="14"/>
        <v>N</v>
      </c>
      <c r="P97" s="13">
        <f>VLOOKUP(E97, 'Season Position'!$A$2:$C$13,2,FALSE)</f>
        <v>8</v>
      </c>
      <c r="Q97" s="13" t="str">
        <f>VLOOKUP(E97, 'Season Position'!$A$2:$C$13,3,FALSE)</f>
        <v>Missed</v>
      </c>
      <c r="R97">
        <f t="shared" si="15"/>
        <v>1</v>
      </c>
      <c r="S97" s="21" t="str">
        <f t="shared" si="8"/>
        <v>80-89</v>
      </c>
    </row>
    <row r="98" spans="1:19" ht="15.75" customHeight="1">
      <c r="A98" s="1">
        <v>49</v>
      </c>
      <c r="B98" s="1">
        <v>2012</v>
      </c>
      <c r="C98" s="1">
        <v>9</v>
      </c>
      <c r="D98" s="1" t="s">
        <v>9</v>
      </c>
      <c r="E98" s="1" t="s">
        <v>10</v>
      </c>
      <c r="F98" s="1" t="s">
        <v>20</v>
      </c>
      <c r="G98" s="1">
        <v>101</v>
      </c>
      <c r="H98" s="1">
        <v>63</v>
      </c>
      <c r="I98" s="1" t="s">
        <v>35</v>
      </c>
      <c r="J98">
        <f t="shared" si="9"/>
        <v>1</v>
      </c>
      <c r="K98">
        <f t="shared" si="10"/>
        <v>0</v>
      </c>
      <c r="L98">
        <f t="shared" si="11"/>
        <v>0</v>
      </c>
      <c r="M98">
        <f t="shared" si="12"/>
        <v>3</v>
      </c>
      <c r="N98" s="6">
        <f t="shared" si="13"/>
        <v>0.81818181818181812</v>
      </c>
      <c r="O98" t="str">
        <f t="shared" si="14"/>
        <v>Y</v>
      </c>
      <c r="P98" s="13">
        <f>VLOOKUP(E98, 'Season Position'!$A$2:$C$13,2,FALSE)</f>
        <v>3</v>
      </c>
      <c r="Q98" s="13" t="str">
        <f>VLOOKUP(E98, 'Season Position'!$A$2:$C$13,3,FALSE)</f>
        <v>Playoffs</v>
      </c>
      <c r="R98">
        <f t="shared" si="15"/>
        <v>1</v>
      </c>
      <c r="S98" s="21" t="str">
        <f t="shared" si="8"/>
        <v>100-109</v>
      </c>
    </row>
    <row r="99" spans="1:19" ht="15.75" customHeight="1">
      <c r="A99" s="1">
        <v>49</v>
      </c>
      <c r="B99" s="1">
        <v>2012</v>
      </c>
      <c r="C99" s="1">
        <v>9</v>
      </c>
      <c r="D99" s="1" t="s">
        <v>9</v>
      </c>
      <c r="E99" s="1" t="s">
        <v>20</v>
      </c>
      <c r="F99" s="1" t="s">
        <v>10</v>
      </c>
      <c r="G99" s="1">
        <v>63</v>
      </c>
      <c r="H99" s="1">
        <v>101</v>
      </c>
      <c r="I99" s="1" t="s">
        <v>37</v>
      </c>
      <c r="J99">
        <f t="shared" si="9"/>
        <v>0</v>
      </c>
      <c r="K99">
        <f t="shared" si="10"/>
        <v>1</v>
      </c>
      <c r="L99">
        <f t="shared" si="11"/>
        <v>0</v>
      </c>
      <c r="M99">
        <f t="shared" si="12"/>
        <v>11</v>
      </c>
      <c r="N99" s="6">
        <f t="shared" si="13"/>
        <v>9.0909090909090939E-2</v>
      </c>
      <c r="O99" t="str">
        <f t="shared" si="14"/>
        <v>N</v>
      </c>
      <c r="P99" s="13">
        <f>VLOOKUP(E99, 'Season Position'!$A$2:$C$13,2,FALSE)</f>
        <v>4</v>
      </c>
      <c r="Q99" s="13" t="str">
        <f>VLOOKUP(E99, 'Season Position'!$A$2:$C$13,3,FALSE)</f>
        <v>Playoffs</v>
      </c>
      <c r="R99">
        <f t="shared" si="15"/>
        <v>0</v>
      </c>
      <c r="S99" s="21" t="str">
        <f t="shared" si="8"/>
        <v>60-69</v>
      </c>
    </row>
    <row r="100" spans="1:19" ht="15.75" customHeight="1">
      <c r="A100" s="1">
        <v>50</v>
      </c>
      <c r="B100" s="1">
        <v>2012</v>
      </c>
      <c r="C100" s="1">
        <v>9</v>
      </c>
      <c r="D100" s="1" t="s">
        <v>9</v>
      </c>
      <c r="E100" s="1" t="s">
        <v>14</v>
      </c>
      <c r="F100" s="1" t="s">
        <v>16</v>
      </c>
      <c r="G100" s="1">
        <v>143</v>
      </c>
      <c r="H100" s="1">
        <v>95</v>
      </c>
      <c r="I100" s="1" t="s">
        <v>35</v>
      </c>
      <c r="J100">
        <f t="shared" si="9"/>
        <v>1</v>
      </c>
      <c r="K100">
        <f t="shared" si="10"/>
        <v>0</v>
      </c>
      <c r="L100">
        <f t="shared" si="11"/>
        <v>0</v>
      </c>
      <c r="M100">
        <f t="shared" si="12"/>
        <v>1</v>
      </c>
      <c r="N100" s="6">
        <f t="shared" si="13"/>
        <v>1</v>
      </c>
      <c r="O100" t="str">
        <f t="shared" si="14"/>
        <v>Y</v>
      </c>
      <c r="P100" s="13">
        <f>VLOOKUP(E100, 'Season Position'!$A$2:$C$13,2,FALSE)</f>
        <v>2</v>
      </c>
      <c r="Q100" s="13" t="str">
        <f>VLOOKUP(E100, 'Season Position'!$A$2:$C$13,3,FALSE)</f>
        <v>Playoffs</v>
      </c>
      <c r="R100">
        <f t="shared" si="15"/>
        <v>1</v>
      </c>
      <c r="S100" s="21" t="str">
        <f t="shared" si="8"/>
        <v>140-149</v>
      </c>
    </row>
    <row r="101" spans="1:19" ht="15.75" customHeight="1">
      <c r="A101" s="1">
        <v>50</v>
      </c>
      <c r="B101" s="1">
        <v>2012</v>
      </c>
      <c r="C101" s="1">
        <v>9</v>
      </c>
      <c r="D101" s="1" t="s">
        <v>9</v>
      </c>
      <c r="E101" s="1" t="s">
        <v>16</v>
      </c>
      <c r="F101" s="1" t="s">
        <v>14</v>
      </c>
      <c r="G101" s="1">
        <v>95</v>
      </c>
      <c r="H101" s="1">
        <v>143</v>
      </c>
      <c r="I101" s="1" t="s">
        <v>37</v>
      </c>
      <c r="J101">
        <f t="shared" si="9"/>
        <v>0</v>
      </c>
      <c r="K101">
        <f t="shared" si="10"/>
        <v>1</v>
      </c>
      <c r="L101">
        <f t="shared" si="11"/>
        <v>0</v>
      </c>
      <c r="M101">
        <f t="shared" si="12"/>
        <v>4</v>
      </c>
      <c r="N101" s="6">
        <f t="shared" si="13"/>
        <v>0.72727272727272729</v>
      </c>
      <c r="O101" t="str">
        <f t="shared" si="14"/>
        <v>N</v>
      </c>
      <c r="P101" s="13">
        <f>VLOOKUP(E101, 'Season Position'!$A$2:$C$13,2,FALSE)</f>
        <v>10</v>
      </c>
      <c r="Q101" s="13" t="str">
        <f>VLOOKUP(E101, 'Season Position'!$A$2:$C$13,3,FALSE)</f>
        <v>Missed</v>
      </c>
      <c r="R101">
        <f t="shared" si="15"/>
        <v>0</v>
      </c>
      <c r="S101" s="21" t="str">
        <f t="shared" si="8"/>
        <v>90-99</v>
      </c>
    </row>
    <row r="102" spans="1:19" ht="15.75" customHeight="1">
      <c r="A102" s="1">
        <v>51</v>
      </c>
      <c r="B102" s="1">
        <v>2012</v>
      </c>
      <c r="C102" s="1">
        <v>9</v>
      </c>
      <c r="D102" s="1" t="s">
        <v>9</v>
      </c>
      <c r="E102" s="1" t="s">
        <v>15</v>
      </c>
      <c r="F102" s="1" t="s">
        <v>17</v>
      </c>
      <c r="G102" s="1">
        <v>69</v>
      </c>
      <c r="H102" s="1">
        <v>95</v>
      </c>
      <c r="I102" s="1" t="s">
        <v>37</v>
      </c>
      <c r="J102">
        <f t="shared" si="9"/>
        <v>0</v>
      </c>
      <c r="K102">
        <f t="shared" si="10"/>
        <v>1</v>
      </c>
      <c r="L102">
        <f t="shared" si="11"/>
        <v>0</v>
      </c>
      <c r="M102">
        <f t="shared" si="12"/>
        <v>9</v>
      </c>
      <c r="N102" s="6">
        <f t="shared" si="13"/>
        <v>0.27272727272727271</v>
      </c>
      <c r="O102" t="str">
        <f t="shared" si="14"/>
        <v>N</v>
      </c>
      <c r="P102" s="13">
        <f>VLOOKUP(E102, 'Season Position'!$A$2:$C$13,2,FALSE)</f>
        <v>12</v>
      </c>
      <c r="Q102" s="13" t="str">
        <f>VLOOKUP(E102, 'Season Position'!$A$2:$C$13,3,FALSE)</f>
        <v>Missed</v>
      </c>
      <c r="R102">
        <f t="shared" si="15"/>
        <v>0</v>
      </c>
      <c r="S102" s="21" t="str">
        <f t="shared" si="8"/>
        <v>60-69</v>
      </c>
    </row>
    <row r="103" spans="1:19" ht="15.75" customHeight="1">
      <c r="A103" s="1">
        <v>51</v>
      </c>
      <c r="B103" s="1">
        <v>2012</v>
      </c>
      <c r="C103" s="1">
        <v>9</v>
      </c>
      <c r="D103" s="1" t="s">
        <v>9</v>
      </c>
      <c r="E103" s="1" t="s">
        <v>17</v>
      </c>
      <c r="F103" s="1" t="s">
        <v>15</v>
      </c>
      <c r="G103" s="1">
        <v>95</v>
      </c>
      <c r="H103" s="1">
        <v>69</v>
      </c>
      <c r="I103" s="1" t="s">
        <v>35</v>
      </c>
      <c r="J103">
        <f t="shared" si="9"/>
        <v>1</v>
      </c>
      <c r="K103">
        <f t="shared" si="10"/>
        <v>0</v>
      </c>
      <c r="L103">
        <f t="shared" si="11"/>
        <v>0</v>
      </c>
      <c r="M103">
        <f t="shared" si="12"/>
        <v>4</v>
      </c>
      <c r="N103" s="6">
        <f t="shared" si="13"/>
        <v>0.72727272727272729</v>
      </c>
      <c r="O103" t="str">
        <f t="shared" si="14"/>
        <v>N</v>
      </c>
      <c r="P103" s="13">
        <f>VLOOKUP(E103, 'Season Position'!$A$2:$C$13,2,FALSE)</f>
        <v>6</v>
      </c>
      <c r="Q103" s="13" t="str">
        <f>VLOOKUP(E103, 'Season Position'!$A$2:$C$13,3,FALSE)</f>
        <v>Playoffs</v>
      </c>
      <c r="R103">
        <f t="shared" si="15"/>
        <v>1</v>
      </c>
      <c r="S103" s="21" t="str">
        <f t="shared" si="8"/>
        <v>90-99</v>
      </c>
    </row>
    <row r="104" spans="1:19" ht="15.75" customHeight="1">
      <c r="A104" s="1">
        <v>52</v>
      </c>
      <c r="B104" s="1">
        <v>2012</v>
      </c>
      <c r="C104" s="1">
        <v>9</v>
      </c>
      <c r="D104" s="1" t="s">
        <v>9</v>
      </c>
      <c r="E104" s="1" t="s">
        <v>13</v>
      </c>
      <c r="F104" s="1" t="s">
        <v>18</v>
      </c>
      <c r="G104" s="1">
        <v>88</v>
      </c>
      <c r="H104" s="1">
        <v>94</v>
      </c>
      <c r="I104" s="1" t="s">
        <v>37</v>
      </c>
      <c r="J104">
        <f t="shared" si="9"/>
        <v>0</v>
      </c>
      <c r="K104">
        <f t="shared" si="10"/>
        <v>1</v>
      </c>
      <c r="L104">
        <f t="shared" si="11"/>
        <v>0</v>
      </c>
      <c r="M104">
        <f t="shared" si="12"/>
        <v>7</v>
      </c>
      <c r="N104" s="6">
        <f t="shared" si="13"/>
        <v>0.45454545454545459</v>
      </c>
      <c r="O104" t="str">
        <f t="shared" si="14"/>
        <v>N</v>
      </c>
      <c r="P104" s="13">
        <f>VLOOKUP(E104, 'Season Position'!$A$2:$C$13,2,FALSE)</f>
        <v>11</v>
      </c>
      <c r="Q104" s="13" t="str">
        <f>VLOOKUP(E104, 'Season Position'!$A$2:$C$13,3,FALSE)</f>
        <v>Missed</v>
      </c>
      <c r="R104">
        <f t="shared" si="15"/>
        <v>0</v>
      </c>
      <c r="S104" s="21" t="str">
        <f t="shared" si="8"/>
        <v>80-89</v>
      </c>
    </row>
    <row r="105" spans="1:19" ht="15.75" customHeight="1">
      <c r="A105" s="1">
        <v>52</v>
      </c>
      <c r="B105" s="1">
        <v>2012</v>
      </c>
      <c r="C105" s="1">
        <v>9</v>
      </c>
      <c r="D105" s="1" t="s">
        <v>9</v>
      </c>
      <c r="E105" s="1" t="s">
        <v>18</v>
      </c>
      <c r="F105" s="1" t="s">
        <v>13</v>
      </c>
      <c r="G105" s="1">
        <v>94</v>
      </c>
      <c r="H105" s="1">
        <v>88</v>
      </c>
      <c r="I105" s="1" t="s">
        <v>35</v>
      </c>
      <c r="J105">
        <f t="shared" si="9"/>
        <v>1</v>
      </c>
      <c r="K105">
        <f t="shared" si="10"/>
        <v>0</v>
      </c>
      <c r="L105">
        <f t="shared" si="11"/>
        <v>0</v>
      </c>
      <c r="M105">
        <f t="shared" si="12"/>
        <v>6</v>
      </c>
      <c r="N105" s="6">
        <f t="shared" si="13"/>
        <v>0.54545454545454541</v>
      </c>
      <c r="O105" t="str">
        <f t="shared" si="14"/>
        <v>N</v>
      </c>
      <c r="P105" s="13">
        <f>VLOOKUP(E105, 'Season Position'!$A$2:$C$13,2,FALSE)</f>
        <v>5</v>
      </c>
      <c r="Q105" s="13" t="str">
        <f>VLOOKUP(E105, 'Season Position'!$A$2:$C$13,3,FALSE)</f>
        <v>Playoffs</v>
      </c>
      <c r="R105">
        <f t="shared" si="15"/>
        <v>1</v>
      </c>
      <c r="S105" s="21" t="str">
        <f t="shared" si="8"/>
        <v>90-99</v>
      </c>
    </row>
    <row r="106" spans="1:19" ht="15.75" customHeight="1">
      <c r="A106" s="1">
        <v>53</v>
      </c>
      <c r="B106" s="1">
        <v>2012</v>
      </c>
      <c r="C106" s="1">
        <v>9</v>
      </c>
      <c r="D106" s="1" t="s">
        <v>9</v>
      </c>
      <c r="E106" s="1" t="s">
        <v>11</v>
      </c>
      <c r="F106" s="1" t="s">
        <v>21</v>
      </c>
      <c r="G106" s="1">
        <v>86</v>
      </c>
      <c r="H106" s="1">
        <v>135</v>
      </c>
      <c r="I106" s="1" t="s">
        <v>37</v>
      </c>
      <c r="J106">
        <f t="shared" si="9"/>
        <v>0</v>
      </c>
      <c r="K106">
        <f t="shared" si="10"/>
        <v>1</v>
      </c>
      <c r="L106">
        <f t="shared" si="11"/>
        <v>0</v>
      </c>
      <c r="M106">
        <f t="shared" si="12"/>
        <v>8</v>
      </c>
      <c r="N106" s="6">
        <f t="shared" si="13"/>
        <v>0.36363636363636365</v>
      </c>
      <c r="O106" t="str">
        <f t="shared" si="14"/>
        <v>N</v>
      </c>
      <c r="P106" s="13">
        <f>VLOOKUP(E106, 'Season Position'!$A$2:$C$13,2,FALSE)</f>
        <v>8</v>
      </c>
      <c r="Q106" s="13" t="str">
        <f>VLOOKUP(E106, 'Season Position'!$A$2:$C$13,3,FALSE)</f>
        <v>Missed</v>
      </c>
      <c r="R106">
        <f t="shared" si="15"/>
        <v>0</v>
      </c>
      <c r="S106" s="21" t="str">
        <f t="shared" si="8"/>
        <v>80-89</v>
      </c>
    </row>
    <row r="107" spans="1:19" ht="15.75" customHeight="1">
      <c r="A107" s="1">
        <v>53</v>
      </c>
      <c r="B107" s="1">
        <v>2012</v>
      </c>
      <c r="C107" s="1">
        <v>9</v>
      </c>
      <c r="D107" s="1" t="s">
        <v>9</v>
      </c>
      <c r="E107" s="1" t="s">
        <v>21</v>
      </c>
      <c r="F107" s="1" t="s">
        <v>11</v>
      </c>
      <c r="G107" s="1">
        <v>135</v>
      </c>
      <c r="H107" s="1">
        <v>86</v>
      </c>
      <c r="I107" s="1" t="s">
        <v>35</v>
      </c>
      <c r="J107">
        <f t="shared" si="9"/>
        <v>1</v>
      </c>
      <c r="K107">
        <f t="shared" si="10"/>
        <v>0</v>
      </c>
      <c r="L107">
        <f t="shared" si="11"/>
        <v>0</v>
      </c>
      <c r="M107">
        <f t="shared" si="12"/>
        <v>2</v>
      </c>
      <c r="N107" s="6">
        <f t="shared" si="13"/>
        <v>0.90909090909090906</v>
      </c>
      <c r="O107" t="str">
        <f t="shared" si="14"/>
        <v>Y</v>
      </c>
      <c r="P107" s="13">
        <f>VLOOKUP(E107, 'Season Position'!$A$2:$C$13,2,FALSE)</f>
        <v>1</v>
      </c>
      <c r="Q107" s="13" t="str">
        <f>VLOOKUP(E107, 'Season Position'!$A$2:$C$13,3,FALSE)</f>
        <v>Playoffs</v>
      </c>
      <c r="R107">
        <f t="shared" si="15"/>
        <v>1</v>
      </c>
      <c r="S107" s="21" t="str">
        <f t="shared" si="8"/>
        <v>130-139</v>
      </c>
    </row>
    <row r="108" spans="1:19" ht="15.75" customHeight="1">
      <c r="A108" s="1">
        <v>54</v>
      </c>
      <c r="B108" s="1">
        <v>2012</v>
      </c>
      <c r="C108" s="1">
        <v>9</v>
      </c>
      <c r="D108" s="1" t="s">
        <v>9</v>
      </c>
      <c r="E108" s="1" t="s">
        <v>12</v>
      </c>
      <c r="F108" s="1" t="s">
        <v>19</v>
      </c>
      <c r="G108" s="1">
        <v>58</v>
      </c>
      <c r="H108" s="1">
        <v>65</v>
      </c>
      <c r="I108" s="1" t="s">
        <v>37</v>
      </c>
      <c r="J108">
        <f t="shared" si="9"/>
        <v>0</v>
      </c>
      <c r="K108">
        <f t="shared" si="10"/>
        <v>1</v>
      </c>
      <c r="L108">
        <f t="shared" si="11"/>
        <v>0</v>
      </c>
      <c r="M108">
        <f t="shared" si="12"/>
        <v>12</v>
      </c>
      <c r="N108" s="6">
        <f t="shared" si="13"/>
        <v>0</v>
      </c>
      <c r="O108" t="str">
        <f t="shared" si="14"/>
        <v>N</v>
      </c>
      <c r="P108" s="13">
        <f>VLOOKUP(E108, 'Season Position'!$A$2:$C$13,2,FALSE)</f>
        <v>7</v>
      </c>
      <c r="Q108" s="13" t="str">
        <f>VLOOKUP(E108, 'Season Position'!$A$2:$C$13,3,FALSE)</f>
        <v>Missed</v>
      </c>
      <c r="R108">
        <f t="shared" si="15"/>
        <v>0</v>
      </c>
      <c r="S108" s="21" t="str">
        <f t="shared" si="8"/>
        <v>50-59</v>
      </c>
    </row>
    <row r="109" spans="1:19" ht="15.75" customHeight="1">
      <c r="A109" s="1">
        <v>54</v>
      </c>
      <c r="B109" s="1">
        <v>2012</v>
      </c>
      <c r="C109" s="1">
        <v>9</v>
      </c>
      <c r="D109" s="1" t="s">
        <v>9</v>
      </c>
      <c r="E109" s="1" t="s">
        <v>19</v>
      </c>
      <c r="F109" s="1" t="s">
        <v>12</v>
      </c>
      <c r="G109" s="1">
        <v>65</v>
      </c>
      <c r="H109" s="1">
        <v>58</v>
      </c>
      <c r="I109" s="1" t="s">
        <v>35</v>
      </c>
      <c r="J109">
        <f t="shared" si="9"/>
        <v>1</v>
      </c>
      <c r="K109">
        <f t="shared" si="10"/>
        <v>0</v>
      </c>
      <c r="L109">
        <f t="shared" si="11"/>
        <v>0</v>
      </c>
      <c r="M109">
        <f t="shared" si="12"/>
        <v>10</v>
      </c>
      <c r="N109" s="6">
        <f t="shared" si="13"/>
        <v>0.18181818181818177</v>
      </c>
      <c r="O109" t="str">
        <f t="shared" si="14"/>
        <v>N</v>
      </c>
      <c r="P109" s="13">
        <f>VLOOKUP(E109, 'Season Position'!$A$2:$C$13,2,FALSE)</f>
        <v>9</v>
      </c>
      <c r="Q109" s="13" t="str">
        <f>VLOOKUP(E109, 'Season Position'!$A$2:$C$13,3,FALSE)</f>
        <v>Missed</v>
      </c>
      <c r="R109">
        <f t="shared" si="15"/>
        <v>1</v>
      </c>
      <c r="S109" s="21" t="str">
        <f t="shared" si="8"/>
        <v>60-69</v>
      </c>
    </row>
    <row r="110" spans="1:19" ht="15.75" customHeight="1">
      <c r="A110" s="1">
        <v>55</v>
      </c>
      <c r="B110" s="1">
        <v>2012</v>
      </c>
      <c r="C110" s="1">
        <v>10</v>
      </c>
      <c r="D110" s="1" t="s">
        <v>9</v>
      </c>
      <c r="E110" s="1" t="s">
        <v>18</v>
      </c>
      <c r="F110" s="1" t="s">
        <v>10</v>
      </c>
      <c r="G110" s="1">
        <v>67</v>
      </c>
      <c r="H110" s="1">
        <v>83</v>
      </c>
      <c r="I110" s="1" t="s">
        <v>37</v>
      </c>
      <c r="J110">
        <f t="shared" si="9"/>
        <v>0</v>
      </c>
      <c r="K110">
        <f t="shared" si="10"/>
        <v>1</v>
      </c>
      <c r="L110">
        <f t="shared" si="11"/>
        <v>0</v>
      </c>
      <c r="M110">
        <f t="shared" si="12"/>
        <v>10</v>
      </c>
      <c r="N110" s="6">
        <f t="shared" si="13"/>
        <v>0.18181818181818177</v>
      </c>
      <c r="O110" t="str">
        <f t="shared" si="14"/>
        <v>N</v>
      </c>
      <c r="P110" s="13">
        <f>VLOOKUP(E110, 'Season Position'!$A$2:$C$13,2,FALSE)</f>
        <v>5</v>
      </c>
      <c r="Q110" s="13" t="str">
        <f>VLOOKUP(E110, 'Season Position'!$A$2:$C$13,3,FALSE)</f>
        <v>Playoffs</v>
      </c>
      <c r="R110">
        <f t="shared" si="15"/>
        <v>0</v>
      </c>
      <c r="S110" s="21" t="str">
        <f t="shared" si="8"/>
        <v>60-69</v>
      </c>
    </row>
    <row r="111" spans="1:19" ht="15.75" customHeight="1">
      <c r="A111" s="1">
        <v>55</v>
      </c>
      <c r="B111" s="1">
        <v>2012</v>
      </c>
      <c r="C111" s="1">
        <v>10</v>
      </c>
      <c r="D111" s="1" t="s">
        <v>9</v>
      </c>
      <c r="E111" s="1" t="s">
        <v>10</v>
      </c>
      <c r="F111" s="1" t="s">
        <v>18</v>
      </c>
      <c r="G111" s="1">
        <v>83</v>
      </c>
      <c r="H111" s="1">
        <v>67</v>
      </c>
      <c r="I111" s="1" t="s">
        <v>35</v>
      </c>
      <c r="J111">
        <f t="shared" si="9"/>
        <v>1</v>
      </c>
      <c r="K111">
        <f t="shared" si="10"/>
        <v>0</v>
      </c>
      <c r="L111">
        <f t="shared" si="11"/>
        <v>0</v>
      </c>
      <c r="M111">
        <f t="shared" si="12"/>
        <v>7</v>
      </c>
      <c r="N111" s="6">
        <f t="shared" si="13"/>
        <v>0.45454545454545459</v>
      </c>
      <c r="O111" t="str">
        <f t="shared" si="14"/>
        <v>N</v>
      </c>
      <c r="P111" s="13">
        <f>VLOOKUP(E111, 'Season Position'!$A$2:$C$13,2,FALSE)</f>
        <v>3</v>
      </c>
      <c r="Q111" s="13" t="str">
        <f>VLOOKUP(E111, 'Season Position'!$A$2:$C$13,3,FALSE)</f>
        <v>Playoffs</v>
      </c>
      <c r="R111">
        <f t="shared" si="15"/>
        <v>1</v>
      </c>
      <c r="S111" s="21" t="str">
        <f t="shared" si="8"/>
        <v>80-89</v>
      </c>
    </row>
    <row r="112" spans="1:19" ht="15.75" customHeight="1">
      <c r="A112" s="1">
        <v>56</v>
      </c>
      <c r="B112" s="1">
        <v>2012</v>
      </c>
      <c r="C112" s="1">
        <v>10</v>
      </c>
      <c r="D112" s="1" t="s">
        <v>9</v>
      </c>
      <c r="E112" s="1" t="s">
        <v>16</v>
      </c>
      <c r="F112" s="1" t="s">
        <v>15</v>
      </c>
      <c r="G112" s="1">
        <v>63</v>
      </c>
      <c r="H112" s="1">
        <v>75</v>
      </c>
      <c r="I112" s="1" t="s">
        <v>37</v>
      </c>
      <c r="J112">
        <f t="shared" si="9"/>
        <v>0</v>
      </c>
      <c r="K112">
        <f t="shared" si="10"/>
        <v>1</v>
      </c>
      <c r="L112">
        <f t="shared" si="11"/>
        <v>0</v>
      </c>
      <c r="M112">
        <f t="shared" si="12"/>
        <v>11</v>
      </c>
      <c r="N112" s="6">
        <f t="shared" si="13"/>
        <v>9.0909090909090939E-2</v>
      </c>
      <c r="O112" t="str">
        <f t="shared" si="14"/>
        <v>N</v>
      </c>
      <c r="P112" s="13">
        <f>VLOOKUP(E112, 'Season Position'!$A$2:$C$13,2,FALSE)</f>
        <v>10</v>
      </c>
      <c r="Q112" s="13" t="str">
        <f>VLOOKUP(E112, 'Season Position'!$A$2:$C$13,3,FALSE)</f>
        <v>Missed</v>
      </c>
      <c r="R112">
        <f t="shared" si="15"/>
        <v>0</v>
      </c>
      <c r="S112" s="21" t="str">
        <f t="shared" si="8"/>
        <v>60-69</v>
      </c>
    </row>
    <row r="113" spans="1:19" ht="15.75" customHeight="1">
      <c r="A113" s="1">
        <v>56</v>
      </c>
      <c r="B113" s="1">
        <v>2012</v>
      </c>
      <c r="C113" s="1">
        <v>10</v>
      </c>
      <c r="D113" s="1" t="s">
        <v>9</v>
      </c>
      <c r="E113" s="1" t="s">
        <v>15</v>
      </c>
      <c r="F113" s="1" t="s">
        <v>16</v>
      </c>
      <c r="G113" s="1">
        <v>75</v>
      </c>
      <c r="H113" s="1">
        <v>63</v>
      </c>
      <c r="I113" s="1" t="s">
        <v>35</v>
      </c>
      <c r="J113">
        <f t="shared" si="9"/>
        <v>1</v>
      </c>
      <c r="K113">
        <f t="shared" si="10"/>
        <v>0</v>
      </c>
      <c r="L113">
        <f t="shared" si="11"/>
        <v>0</v>
      </c>
      <c r="M113">
        <f t="shared" si="12"/>
        <v>9</v>
      </c>
      <c r="N113" s="6">
        <f t="shared" si="13"/>
        <v>0.27272727272727271</v>
      </c>
      <c r="O113" t="str">
        <f t="shared" si="14"/>
        <v>N</v>
      </c>
      <c r="P113" s="13">
        <f>VLOOKUP(E113, 'Season Position'!$A$2:$C$13,2,FALSE)</f>
        <v>12</v>
      </c>
      <c r="Q113" s="13" t="str">
        <f>VLOOKUP(E113, 'Season Position'!$A$2:$C$13,3,FALSE)</f>
        <v>Missed</v>
      </c>
      <c r="R113">
        <f t="shared" si="15"/>
        <v>1</v>
      </c>
      <c r="S113" s="21" t="str">
        <f t="shared" si="8"/>
        <v>70-79</v>
      </c>
    </row>
    <row r="114" spans="1:19" ht="15.75" customHeight="1">
      <c r="A114" s="1">
        <v>57</v>
      </c>
      <c r="B114" s="1">
        <v>2012</v>
      </c>
      <c r="C114" s="1">
        <v>10</v>
      </c>
      <c r="D114" s="1" t="s">
        <v>9</v>
      </c>
      <c r="E114" s="1" t="s">
        <v>17</v>
      </c>
      <c r="F114" s="1" t="s">
        <v>13</v>
      </c>
      <c r="G114" s="1">
        <v>46</v>
      </c>
      <c r="H114" s="1">
        <v>96</v>
      </c>
      <c r="I114" s="1" t="s">
        <v>37</v>
      </c>
      <c r="J114">
        <f t="shared" si="9"/>
        <v>0</v>
      </c>
      <c r="K114">
        <f t="shared" si="10"/>
        <v>1</v>
      </c>
      <c r="L114">
        <f t="shared" si="11"/>
        <v>0</v>
      </c>
      <c r="M114">
        <f t="shared" si="12"/>
        <v>12</v>
      </c>
      <c r="N114" s="6">
        <f t="shared" si="13"/>
        <v>0</v>
      </c>
      <c r="O114" t="str">
        <f t="shared" si="14"/>
        <v>N</v>
      </c>
      <c r="P114" s="13">
        <f>VLOOKUP(E114, 'Season Position'!$A$2:$C$13,2,FALSE)</f>
        <v>6</v>
      </c>
      <c r="Q114" s="13" t="str">
        <f>VLOOKUP(E114, 'Season Position'!$A$2:$C$13,3,FALSE)</f>
        <v>Playoffs</v>
      </c>
      <c r="R114">
        <f t="shared" si="15"/>
        <v>0</v>
      </c>
      <c r="S114" s="21" t="str">
        <f t="shared" si="8"/>
        <v>40-49</v>
      </c>
    </row>
    <row r="115" spans="1:19" ht="15.75" customHeight="1">
      <c r="A115" s="1">
        <v>57</v>
      </c>
      <c r="B115" s="1">
        <v>2012</v>
      </c>
      <c r="C115" s="1">
        <v>10</v>
      </c>
      <c r="D115" s="1" t="s">
        <v>9</v>
      </c>
      <c r="E115" s="1" t="s">
        <v>13</v>
      </c>
      <c r="F115" s="1" t="s">
        <v>17</v>
      </c>
      <c r="G115" s="1">
        <v>96</v>
      </c>
      <c r="H115" s="1">
        <v>46</v>
      </c>
      <c r="I115" s="1" t="s">
        <v>35</v>
      </c>
      <c r="J115">
        <f t="shared" si="9"/>
        <v>1</v>
      </c>
      <c r="K115">
        <f t="shared" si="10"/>
        <v>0</v>
      </c>
      <c r="L115">
        <f t="shared" si="11"/>
        <v>0</v>
      </c>
      <c r="M115">
        <f t="shared" si="12"/>
        <v>4</v>
      </c>
      <c r="N115" s="6">
        <f t="shared" si="13"/>
        <v>0.72727272727272729</v>
      </c>
      <c r="O115" t="str">
        <f t="shared" si="14"/>
        <v>N</v>
      </c>
      <c r="P115" s="13">
        <f>VLOOKUP(E115, 'Season Position'!$A$2:$C$13,2,FALSE)</f>
        <v>11</v>
      </c>
      <c r="Q115" s="13" t="str">
        <f>VLOOKUP(E115, 'Season Position'!$A$2:$C$13,3,FALSE)</f>
        <v>Missed</v>
      </c>
      <c r="R115">
        <f t="shared" si="15"/>
        <v>1</v>
      </c>
      <c r="S115" s="21" t="str">
        <f t="shared" si="8"/>
        <v>90-99</v>
      </c>
    </row>
    <row r="116" spans="1:19" ht="15.75" customHeight="1">
      <c r="A116" s="1">
        <v>58</v>
      </c>
      <c r="B116" s="1">
        <v>2012</v>
      </c>
      <c r="C116" s="1">
        <v>10</v>
      </c>
      <c r="D116" s="1" t="s">
        <v>9</v>
      </c>
      <c r="E116" s="1" t="s">
        <v>20</v>
      </c>
      <c r="F116" s="1" t="s">
        <v>11</v>
      </c>
      <c r="G116" s="1">
        <v>110</v>
      </c>
      <c r="H116" s="1">
        <v>80</v>
      </c>
      <c r="I116" s="1" t="s">
        <v>35</v>
      </c>
      <c r="J116">
        <f t="shared" si="9"/>
        <v>1</v>
      </c>
      <c r="K116">
        <f t="shared" si="10"/>
        <v>0</v>
      </c>
      <c r="L116">
        <f t="shared" si="11"/>
        <v>0</v>
      </c>
      <c r="M116">
        <f t="shared" si="12"/>
        <v>1</v>
      </c>
      <c r="N116" s="6">
        <f t="shared" si="13"/>
        <v>1</v>
      </c>
      <c r="O116" t="str">
        <f t="shared" si="14"/>
        <v>Y</v>
      </c>
      <c r="P116" s="13">
        <f>VLOOKUP(E116, 'Season Position'!$A$2:$C$13,2,FALSE)</f>
        <v>4</v>
      </c>
      <c r="Q116" s="13" t="str">
        <f>VLOOKUP(E116, 'Season Position'!$A$2:$C$13,3,FALSE)</f>
        <v>Playoffs</v>
      </c>
      <c r="R116">
        <f t="shared" si="15"/>
        <v>1</v>
      </c>
      <c r="S116" s="21" t="str">
        <f t="shared" si="8"/>
        <v>110-119</v>
      </c>
    </row>
    <row r="117" spans="1:19" ht="15.75" customHeight="1">
      <c r="A117" s="1">
        <v>58</v>
      </c>
      <c r="B117" s="1">
        <v>2012</v>
      </c>
      <c r="C117" s="1">
        <v>10</v>
      </c>
      <c r="D117" s="1" t="s">
        <v>9</v>
      </c>
      <c r="E117" s="1" t="s">
        <v>11</v>
      </c>
      <c r="F117" s="1" t="s">
        <v>20</v>
      </c>
      <c r="G117" s="1">
        <v>80</v>
      </c>
      <c r="H117" s="1">
        <v>110</v>
      </c>
      <c r="I117" s="1" t="s">
        <v>37</v>
      </c>
      <c r="J117">
        <f t="shared" si="9"/>
        <v>0</v>
      </c>
      <c r="K117">
        <f t="shared" si="10"/>
        <v>1</v>
      </c>
      <c r="L117">
        <f t="shared" si="11"/>
        <v>0</v>
      </c>
      <c r="M117">
        <f t="shared" si="12"/>
        <v>8</v>
      </c>
      <c r="N117" s="6">
        <f t="shared" si="13"/>
        <v>0.36363636363636365</v>
      </c>
      <c r="O117" t="str">
        <f t="shared" si="14"/>
        <v>N</v>
      </c>
      <c r="P117" s="13">
        <f>VLOOKUP(E117, 'Season Position'!$A$2:$C$13,2,FALSE)</f>
        <v>8</v>
      </c>
      <c r="Q117" s="13" t="str">
        <f>VLOOKUP(E117, 'Season Position'!$A$2:$C$13,3,FALSE)</f>
        <v>Missed</v>
      </c>
      <c r="R117">
        <f t="shared" si="15"/>
        <v>0</v>
      </c>
      <c r="S117" s="21" t="str">
        <f t="shared" si="8"/>
        <v>80-89</v>
      </c>
    </row>
    <row r="118" spans="1:19" ht="15.75" customHeight="1">
      <c r="A118" s="1">
        <v>59</v>
      </c>
      <c r="B118" s="1">
        <v>2012</v>
      </c>
      <c r="C118" s="1">
        <v>10</v>
      </c>
      <c r="D118" s="1" t="s">
        <v>9</v>
      </c>
      <c r="E118" s="1" t="s">
        <v>21</v>
      </c>
      <c r="F118" s="1" t="s">
        <v>12</v>
      </c>
      <c r="G118" s="1">
        <v>105</v>
      </c>
      <c r="H118" s="1">
        <v>84</v>
      </c>
      <c r="I118" s="1" t="s">
        <v>35</v>
      </c>
      <c r="J118">
        <f t="shared" si="9"/>
        <v>1</v>
      </c>
      <c r="K118">
        <f t="shared" si="10"/>
        <v>0</v>
      </c>
      <c r="L118">
        <f t="shared" si="11"/>
        <v>0</v>
      </c>
      <c r="M118">
        <f t="shared" si="12"/>
        <v>3</v>
      </c>
      <c r="N118" s="6">
        <f t="shared" si="13"/>
        <v>0.81818181818181812</v>
      </c>
      <c r="O118" t="str">
        <f t="shared" si="14"/>
        <v>Y</v>
      </c>
      <c r="P118" s="13">
        <f>VLOOKUP(E118, 'Season Position'!$A$2:$C$13,2,FALSE)</f>
        <v>1</v>
      </c>
      <c r="Q118" s="13" t="str">
        <f>VLOOKUP(E118, 'Season Position'!$A$2:$C$13,3,FALSE)</f>
        <v>Playoffs</v>
      </c>
      <c r="R118">
        <f t="shared" si="15"/>
        <v>1</v>
      </c>
      <c r="S118" s="21" t="str">
        <f t="shared" si="8"/>
        <v>100-109</v>
      </c>
    </row>
    <row r="119" spans="1:19" ht="15.75" customHeight="1">
      <c r="A119" s="1">
        <v>59</v>
      </c>
      <c r="B119" s="1">
        <v>2012</v>
      </c>
      <c r="C119" s="1">
        <v>10</v>
      </c>
      <c r="D119" s="1" t="s">
        <v>9</v>
      </c>
      <c r="E119" s="1" t="s">
        <v>12</v>
      </c>
      <c r="F119" s="1" t="s">
        <v>21</v>
      </c>
      <c r="G119" s="1">
        <v>84</v>
      </c>
      <c r="H119" s="1">
        <v>105</v>
      </c>
      <c r="I119" s="1" t="s">
        <v>37</v>
      </c>
      <c r="J119">
        <f t="shared" si="9"/>
        <v>0</v>
      </c>
      <c r="K119">
        <f t="shared" si="10"/>
        <v>1</v>
      </c>
      <c r="L119">
        <f t="shared" si="11"/>
        <v>0</v>
      </c>
      <c r="M119">
        <f t="shared" si="12"/>
        <v>6</v>
      </c>
      <c r="N119" s="6">
        <f t="shared" si="13"/>
        <v>0.54545454545454541</v>
      </c>
      <c r="O119" t="str">
        <f t="shared" si="14"/>
        <v>N</v>
      </c>
      <c r="P119" s="13">
        <f>VLOOKUP(E119, 'Season Position'!$A$2:$C$13,2,FALSE)</f>
        <v>7</v>
      </c>
      <c r="Q119" s="13" t="str">
        <f>VLOOKUP(E119, 'Season Position'!$A$2:$C$13,3,FALSE)</f>
        <v>Missed</v>
      </c>
      <c r="R119">
        <f t="shared" si="15"/>
        <v>0</v>
      </c>
      <c r="S119" s="21" t="str">
        <f t="shared" si="8"/>
        <v>80-89</v>
      </c>
    </row>
    <row r="120" spans="1:19" ht="15.75" customHeight="1">
      <c r="A120" s="1">
        <v>60</v>
      </c>
      <c r="B120" s="1">
        <v>2012</v>
      </c>
      <c r="C120" s="1">
        <v>10</v>
      </c>
      <c r="D120" s="1" t="s">
        <v>9</v>
      </c>
      <c r="E120" s="1" t="s">
        <v>19</v>
      </c>
      <c r="F120" s="1" t="s">
        <v>14</v>
      </c>
      <c r="G120" s="1">
        <v>106</v>
      </c>
      <c r="H120" s="1">
        <v>94</v>
      </c>
      <c r="I120" s="1" t="s">
        <v>35</v>
      </c>
      <c r="J120">
        <f t="shared" si="9"/>
        <v>1</v>
      </c>
      <c r="K120">
        <f t="shared" si="10"/>
        <v>0</v>
      </c>
      <c r="L120">
        <f t="shared" si="11"/>
        <v>0</v>
      </c>
      <c r="M120">
        <f t="shared" si="12"/>
        <v>2</v>
      </c>
      <c r="N120" s="6">
        <f t="shared" si="13"/>
        <v>0.90909090909090906</v>
      </c>
      <c r="O120" t="str">
        <f t="shared" si="14"/>
        <v>Y</v>
      </c>
      <c r="P120" s="13">
        <f>VLOOKUP(E120, 'Season Position'!$A$2:$C$13,2,FALSE)</f>
        <v>9</v>
      </c>
      <c r="Q120" s="13" t="str">
        <f>VLOOKUP(E120, 'Season Position'!$A$2:$C$13,3,FALSE)</f>
        <v>Missed</v>
      </c>
      <c r="R120">
        <f t="shared" si="15"/>
        <v>1</v>
      </c>
      <c r="S120" s="21" t="str">
        <f t="shared" si="8"/>
        <v>100-109</v>
      </c>
    </row>
    <row r="121" spans="1:19" ht="15.75" customHeight="1">
      <c r="A121" s="1">
        <v>60</v>
      </c>
      <c r="B121" s="1">
        <v>2012</v>
      </c>
      <c r="C121" s="1">
        <v>10</v>
      </c>
      <c r="D121" s="1" t="s">
        <v>9</v>
      </c>
      <c r="E121" s="1" t="s">
        <v>14</v>
      </c>
      <c r="F121" s="1" t="s">
        <v>19</v>
      </c>
      <c r="G121" s="1">
        <v>94</v>
      </c>
      <c r="H121" s="1">
        <v>106</v>
      </c>
      <c r="I121" s="1" t="s">
        <v>37</v>
      </c>
      <c r="J121">
        <f t="shared" si="9"/>
        <v>0</v>
      </c>
      <c r="K121">
        <f t="shared" si="10"/>
        <v>1</v>
      </c>
      <c r="L121">
        <f t="shared" si="11"/>
        <v>0</v>
      </c>
      <c r="M121">
        <f t="shared" si="12"/>
        <v>5</v>
      </c>
      <c r="N121" s="6">
        <f t="shared" si="13"/>
        <v>0.63636363636363635</v>
      </c>
      <c r="O121" t="str">
        <f t="shared" si="14"/>
        <v>N</v>
      </c>
      <c r="P121" s="13">
        <f>VLOOKUP(E121, 'Season Position'!$A$2:$C$13,2,FALSE)</f>
        <v>2</v>
      </c>
      <c r="Q121" s="13" t="str">
        <f>VLOOKUP(E121, 'Season Position'!$A$2:$C$13,3,FALSE)</f>
        <v>Playoffs</v>
      </c>
      <c r="R121">
        <f t="shared" si="15"/>
        <v>0</v>
      </c>
      <c r="S121" s="21" t="str">
        <f t="shared" si="8"/>
        <v>90-99</v>
      </c>
    </row>
    <row r="122" spans="1:19" ht="15.75" customHeight="1">
      <c r="A122" s="1">
        <v>61</v>
      </c>
      <c r="B122" s="1">
        <v>2012</v>
      </c>
      <c r="C122" s="1">
        <v>11</v>
      </c>
      <c r="D122" s="1" t="s">
        <v>9</v>
      </c>
      <c r="E122" s="1" t="s">
        <v>10</v>
      </c>
      <c r="F122" s="1" t="s">
        <v>17</v>
      </c>
      <c r="G122" s="1">
        <v>34</v>
      </c>
      <c r="H122" s="1">
        <v>85</v>
      </c>
      <c r="I122" s="1" t="s">
        <v>37</v>
      </c>
      <c r="J122">
        <f t="shared" si="9"/>
        <v>0</v>
      </c>
      <c r="K122">
        <f t="shared" si="10"/>
        <v>1</v>
      </c>
      <c r="L122">
        <f t="shared" si="11"/>
        <v>0</v>
      </c>
      <c r="M122">
        <f t="shared" si="12"/>
        <v>12</v>
      </c>
      <c r="N122" s="6">
        <f t="shared" si="13"/>
        <v>0</v>
      </c>
      <c r="O122" t="str">
        <f t="shared" si="14"/>
        <v>N</v>
      </c>
      <c r="P122" s="13">
        <f>VLOOKUP(E122, 'Season Position'!$A$2:$C$13,2,FALSE)</f>
        <v>3</v>
      </c>
      <c r="Q122" s="13" t="str">
        <f>VLOOKUP(E122, 'Season Position'!$A$2:$C$13,3,FALSE)</f>
        <v>Playoffs</v>
      </c>
      <c r="R122">
        <f t="shared" si="15"/>
        <v>0</v>
      </c>
      <c r="S122" s="21" t="str">
        <f t="shared" si="8"/>
        <v>30-39</v>
      </c>
    </row>
    <row r="123" spans="1:19" ht="15.75" customHeight="1">
      <c r="A123" s="1">
        <v>61</v>
      </c>
      <c r="B123" s="1">
        <v>2012</v>
      </c>
      <c r="C123" s="1">
        <v>11</v>
      </c>
      <c r="D123" s="1" t="s">
        <v>9</v>
      </c>
      <c r="E123" s="1" t="s">
        <v>17</v>
      </c>
      <c r="F123" s="1" t="s">
        <v>10</v>
      </c>
      <c r="G123" s="1">
        <v>85</v>
      </c>
      <c r="H123" s="1">
        <v>34</v>
      </c>
      <c r="I123" s="1" t="s">
        <v>35</v>
      </c>
      <c r="J123">
        <f t="shared" si="9"/>
        <v>1</v>
      </c>
      <c r="K123">
        <f t="shared" si="10"/>
        <v>0</v>
      </c>
      <c r="L123">
        <f t="shared" si="11"/>
        <v>0</v>
      </c>
      <c r="M123">
        <f t="shared" si="12"/>
        <v>5</v>
      </c>
      <c r="N123" s="6">
        <f t="shared" si="13"/>
        <v>0.63636363636363635</v>
      </c>
      <c r="O123" t="str">
        <f t="shared" si="14"/>
        <v>N</v>
      </c>
      <c r="P123" s="13">
        <f>VLOOKUP(E123, 'Season Position'!$A$2:$C$13,2,FALSE)</f>
        <v>6</v>
      </c>
      <c r="Q123" s="13" t="str">
        <f>VLOOKUP(E123, 'Season Position'!$A$2:$C$13,3,FALSE)</f>
        <v>Playoffs</v>
      </c>
      <c r="R123">
        <f t="shared" si="15"/>
        <v>1</v>
      </c>
      <c r="S123" s="21" t="str">
        <f t="shared" si="8"/>
        <v>80-89</v>
      </c>
    </row>
    <row r="124" spans="1:19" ht="15.75" customHeight="1">
      <c r="A124" s="1">
        <v>62</v>
      </c>
      <c r="B124" s="1">
        <v>2012</v>
      </c>
      <c r="C124" s="1">
        <v>11</v>
      </c>
      <c r="D124" s="1" t="s">
        <v>9</v>
      </c>
      <c r="E124" s="1" t="s">
        <v>13</v>
      </c>
      <c r="F124" s="1" t="s">
        <v>16</v>
      </c>
      <c r="G124" s="1">
        <v>70</v>
      </c>
      <c r="H124" s="1">
        <v>88</v>
      </c>
      <c r="I124" s="1" t="s">
        <v>37</v>
      </c>
      <c r="J124">
        <f t="shared" si="9"/>
        <v>0</v>
      </c>
      <c r="K124">
        <f t="shared" si="10"/>
        <v>1</v>
      </c>
      <c r="L124">
        <f t="shared" si="11"/>
        <v>0</v>
      </c>
      <c r="M124">
        <f t="shared" si="12"/>
        <v>9</v>
      </c>
      <c r="N124" s="6">
        <f t="shared" si="13"/>
        <v>0.27272727272727271</v>
      </c>
      <c r="O124" t="str">
        <f t="shared" si="14"/>
        <v>N</v>
      </c>
      <c r="P124" s="13">
        <f>VLOOKUP(E124, 'Season Position'!$A$2:$C$13,2,FALSE)</f>
        <v>11</v>
      </c>
      <c r="Q124" s="13" t="str">
        <f>VLOOKUP(E124, 'Season Position'!$A$2:$C$13,3,FALSE)</f>
        <v>Missed</v>
      </c>
      <c r="R124">
        <f t="shared" si="15"/>
        <v>0</v>
      </c>
      <c r="S124" s="21" t="str">
        <f t="shared" si="8"/>
        <v>70-79</v>
      </c>
    </row>
    <row r="125" spans="1:19" ht="15.75" customHeight="1">
      <c r="A125" s="1">
        <v>62</v>
      </c>
      <c r="B125" s="1">
        <v>2012</v>
      </c>
      <c r="C125" s="1">
        <v>11</v>
      </c>
      <c r="D125" s="1" t="s">
        <v>9</v>
      </c>
      <c r="E125" s="1" t="s">
        <v>16</v>
      </c>
      <c r="F125" s="1" t="s">
        <v>13</v>
      </c>
      <c r="G125" s="1">
        <v>88</v>
      </c>
      <c r="H125" s="1">
        <v>70</v>
      </c>
      <c r="I125" s="1" t="s">
        <v>35</v>
      </c>
      <c r="J125">
        <f t="shared" si="9"/>
        <v>1</v>
      </c>
      <c r="K125">
        <f t="shared" si="10"/>
        <v>0</v>
      </c>
      <c r="L125">
        <f t="shared" si="11"/>
        <v>0</v>
      </c>
      <c r="M125">
        <f t="shared" si="12"/>
        <v>4</v>
      </c>
      <c r="N125" s="6">
        <f t="shared" si="13"/>
        <v>0.72727272727272729</v>
      </c>
      <c r="O125" t="str">
        <f t="shared" si="14"/>
        <v>N</v>
      </c>
      <c r="P125" s="13">
        <f>VLOOKUP(E125, 'Season Position'!$A$2:$C$13,2,FALSE)</f>
        <v>10</v>
      </c>
      <c r="Q125" s="13" t="str">
        <f>VLOOKUP(E125, 'Season Position'!$A$2:$C$13,3,FALSE)</f>
        <v>Missed</v>
      </c>
      <c r="R125">
        <f t="shared" si="15"/>
        <v>1</v>
      </c>
      <c r="S125" s="21" t="str">
        <f t="shared" si="8"/>
        <v>80-89</v>
      </c>
    </row>
    <row r="126" spans="1:19" ht="15.75" customHeight="1">
      <c r="A126" s="1">
        <v>63</v>
      </c>
      <c r="B126" s="1">
        <v>2012</v>
      </c>
      <c r="C126" s="1">
        <v>11</v>
      </c>
      <c r="D126" s="1" t="s">
        <v>9</v>
      </c>
      <c r="E126" s="1" t="s">
        <v>11</v>
      </c>
      <c r="F126" s="1" t="s">
        <v>18</v>
      </c>
      <c r="G126" s="1">
        <v>69</v>
      </c>
      <c r="H126" s="1">
        <v>71</v>
      </c>
      <c r="I126" s="1" t="s">
        <v>37</v>
      </c>
      <c r="J126">
        <f t="shared" si="9"/>
        <v>0</v>
      </c>
      <c r="K126">
        <f t="shared" si="10"/>
        <v>1</v>
      </c>
      <c r="L126">
        <f t="shared" si="11"/>
        <v>0</v>
      </c>
      <c r="M126">
        <f t="shared" si="12"/>
        <v>10</v>
      </c>
      <c r="N126" s="6">
        <f t="shared" si="13"/>
        <v>0.18181818181818177</v>
      </c>
      <c r="O126" t="str">
        <f t="shared" si="14"/>
        <v>N</v>
      </c>
      <c r="P126" s="13">
        <f>VLOOKUP(E126, 'Season Position'!$A$2:$C$13,2,FALSE)</f>
        <v>8</v>
      </c>
      <c r="Q126" s="13" t="str">
        <f>VLOOKUP(E126, 'Season Position'!$A$2:$C$13,3,FALSE)</f>
        <v>Missed</v>
      </c>
      <c r="R126">
        <f t="shared" si="15"/>
        <v>0</v>
      </c>
      <c r="S126" s="21" t="str">
        <f t="shared" si="8"/>
        <v>60-69</v>
      </c>
    </row>
    <row r="127" spans="1:19" ht="15.75" customHeight="1">
      <c r="A127" s="1">
        <v>63</v>
      </c>
      <c r="B127" s="1">
        <v>2012</v>
      </c>
      <c r="C127" s="1">
        <v>11</v>
      </c>
      <c r="D127" s="1" t="s">
        <v>9</v>
      </c>
      <c r="E127" s="1" t="s">
        <v>18</v>
      </c>
      <c r="F127" s="1" t="s">
        <v>11</v>
      </c>
      <c r="G127" s="1">
        <v>71</v>
      </c>
      <c r="H127" s="1">
        <v>69</v>
      </c>
      <c r="I127" s="1" t="s">
        <v>35</v>
      </c>
      <c r="J127">
        <f t="shared" si="9"/>
        <v>1</v>
      </c>
      <c r="K127">
        <f t="shared" si="10"/>
        <v>0</v>
      </c>
      <c r="L127">
        <f t="shared" si="11"/>
        <v>0</v>
      </c>
      <c r="M127">
        <f t="shared" si="12"/>
        <v>7</v>
      </c>
      <c r="N127" s="6">
        <f t="shared" si="13"/>
        <v>0.45454545454545459</v>
      </c>
      <c r="O127" t="str">
        <f t="shared" si="14"/>
        <v>N</v>
      </c>
      <c r="P127" s="13">
        <f>VLOOKUP(E127, 'Season Position'!$A$2:$C$13,2,FALSE)</f>
        <v>5</v>
      </c>
      <c r="Q127" s="13" t="str">
        <f>VLOOKUP(E127, 'Season Position'!$A$2:$C$13,3,FALSE)</f>
        <v>Playoffs</v>
      </c>
      <c r="R127">
        <f t="shared" si="15"/>
        <v>1</v>
      </c>
      <c r="S127" s="21" t="str">
        <f t="shared" si="8"/>
        <v>70-79</v>
      </c>
    </row>
    <row r="128" spans="1:19" ht="15.75" customHeight="1">
      <c r="A128" s="1">
        <v>64</v>
      </c>
      <c r="B128" s="1">
        <v>2012</v>
      </c>
      <c r="C128" s="1">
        <v>11</v>
      </c>
      <c r="D128" s="1" t="s">
        <v>9</v>
      </c>
      <c r="E128" s="1" t="s">
        <v>12</v>
      </c>
      <c r="F128" s="1" t="s">
        <v>20</v>
      </c>
      <c r="G128" s="1">
        <v>120</v>
      </c>
      <c r="H128" s="1">
        <v>81</v>
      </c>
      <c r="I128" s="1" t="s">
        <v>35</v>
      </c>
      <c r="J128">
        <f t="shared" si="9"/>
        <v>1</v>
      </c>
      <c r="K128">
        <f t="shared" si="10"/>
        <v>0</v>
      </c>
      <c r="L128">
        <f t="shared" si="11"/>
        <v>0</v>
      </c>
      <c r="M128">
        <f t="shared" si="12"/>
        <v>1</v>
      </c>
      <c r="N128" s="6">
        <f t="shared" si="13"/>
        <v>1</v>
      </c>
      <c r="O128" t="str">
        <f t="shared" si="14"/>
        <v>Y</v>
      </c>
      <c r="P128" s="13">
        <f>VLOOKUP(E128, 'Season Position'!$A$2:$C$13,2,FALSE)</f>
        <v>7</v>
      </c>
      <c r="Q128" s="13" t="str">
        <f>VLOOKUP(E128, 'Season Position'!$A$2:$C$13,3,FALSE)</f>
        <v>Missed</v>
      </c>
      <c r="R128">
        <f t="shared" si="15"/>
        <v>1</v>
      </c>
      <c r="S128" s="21" t="str">
        <f t="shared" si="8"/>
        <v>120-129</v>
      </c>
    </row>
    <row r="129" spans="1:19" ht="15.75" customHeight="1">
      <c r="A129" s="1">
        <v>64</v>
      </c>
      <c r="B129" s="1">
        <v>2012</v>
      </c>
      <c r="C129" s="1">
        <v>11</v>
      </c>
      <c r="D129" s="1" t="s">
        <v>9</v>
      </c>
      <c r="E129" s="1" t="s">
        <v>20</v>
      </c>
      <c r="F129" s="1" t="s">
        <v>12</v>
      </c>
      <c r="G129" s="1">
        <v>81</v>
      </c>
      <c r="H129" s="1">
        <v>120</v>
      </c>
      <c r="I129" s="1" t="s">
        <v>37</v>
      </c>
      <c r="J129">
        <f t="shared" si="9"/>
        <v>0</v>
      </c>
      <c r="K129">
        <f t="shared" si="10"/>
        <v>1</v>
      </c>
      <c r="L129">
        <f t="shared" si="11"/>
        <v>0</v>
      </c>
      <c r="M129">
        <f t="shared" si="12"/>
        <v>6</v>
      </c>
      <c r="N129" s="6">
        <f t="shared" si="13"/>
        <v>0.54545454545454541</v>
      </c>
      <c r="O129" t="str">
        <f t="shared" si="14"/>
        <v>N</v>
      </c>
      <c r="P129" s="13">
        <f>VLOOKUP(E129, 'Season Position'!$A$2:$C$13,2,FALSE)</f>
        <v>4</v>
      </c>
      <c r="Q129" s="13" t="str">
        <f>VLOOKUP(E129, 'Season Position'!$A$2:$C$13,3,FALSE)</f>
        <v>Playoffs</v>
      </c>
      <c r="R129">
        <f t="shared" si="15"/>
        <v>0</v>
      </c>
      <c r="S129" s="21" t="str">
        <f t="shared" si="8"/>
        <v>80-89</v>
      </c>
    </row>
    <row r="130" spans="1:19" ht="15.75" customHeight="1">
      <c r="A130" s="1">
        <v>65</v>
      </c>
      <c r="B130" s="1">
        <v>2012</v>
      </c>
      <c r="C130" s="1">
        <v>11</v>
      </c>
      <c r="D130" s="1" t="s">
        <v>9</v>
      </c>
      <c r="E130" s="1" t="s">
        <v>14</v>
      </c>
      <c r="F130" s="1" t="s">
        <v>21</v>
      </c>
      <c r="G130" s="1">
        <v>101</v>
      </c>
      <c r="H130" s="1">
        <v>95</v>
      </c>
      <c r="I130" s="1" t="s">
        <v>35</v>
      </c>
      <c r="J130">
        <f t="shared" si="9"/>
        <v>1</v>
      </c>
      <c r="K130">
        <f t="shared" si="10"/>
        <v>0</v>
      </c>
      <c r="L130">
        <f t="shared" si="11"/>
        <v>0</v>
      </c>
      <c r="M130">
        <f t="shared" si="12"/>
        <v>2</v>
      </c>
      <c r="N130" s="6">
        <f t="shared" si="13"/>
        <v>0.90909090909090906</v>
      </c>
      <c r="O130" t="str">
        <f t="shared" si="14"/>
        <v>Y</v>
      </c>
      <c r="P130" s="13">
        <f>VLOOKUP(E130, 'Season Position'!$A$2:$C$13,2,FALSE)</f>
        <v>2</v>
      </c>
      <c r="Q130" s="13" t="str">
        <f>VLOOKUP(E130, 'Season Position'!$A$2:$C$13,3,FALSE)</f>
        <v>Playoffs</v>
      </c>
      <c r="R130">
        <f t="shared" si="15"/>
        <v>1</v>
      </c>
      <c r="S130" s="21" t="str">
        <f t="shared" ref="S130:S193" si="16">ROUNDDOWN(G130/10,0)*10&amp;"-"&amp;ROUNDDOWN(G130/10,0)*10+9</f>
        <v>100-109</v>
      </c>
    </row>
    <row r="131" spans="1:19" ht="15.75" customHeight="1">
      <c r="A131" s="1">
        <v>65</v>
      </c>
      <c r="B131" s="1">
        <v>2012</v>
      </c>
      <c r="C131" s="1">
        <v>11</v>
      </c>
      <c r="D131" s="1" t="s">
        <v>9</v>
      </c>
      <c r="E131" s="1" t="s">
        <v>21</v>
      </c>
      <c r="F131" s="1" t="s">
        <v>14</v>
      </c>
      <c r="G131" s="1">
        <v>95</v>
      </c>
      <c r="H131" s="1">
        <v>101</v>
      </c>
      <c r="I131" s="1" t="s">
        <v>37</v>
      </c>
      <c r="J131">
        <f t="shared" ref="J131:J192" si="17">IF(I131="Won", 1, 0)</f>
        <v>0</v>
      </c>
      <c r="K131">
        <f t="shared" ref="K131:K192" si="18">IF(I131="Lost", 1, 0)</f>
        <v>1</v>
      </c>
      <c r="L131">
        <f t="shared" ref="L131:L192" si="19">IF(I131="Tie", 1, 0)</f>
        <v>0</v>
      </c>
      <c r="M131">
        <f t="shared" ref="M131:M194" si="20">1+SUMPRODUCT(($B$2:$B$10000=B131)*($C$2:$C$10000=C131)*($G$2:$G$10000&gt;G131))</f>
        <v>3</v>
      </c>
      <c r="N131" s="6">
        <f t="shared" ref="N131:N191" si="21">1-((M131-1)/11)</f>
        <v>0.81818181818181812</v>
      </c>
      <c r="O131" t="str">
        <f t="shared" ref="O131:O194" si="22">IF(G131&gt;99, "Y", "N")</f>
        <v>N</v>
      </c>
      <c r="P131" s="13">
        <f>VLOOKUP(E131, 'Season Position'!$A$2:$C$13,2,FALSE)</f>
        <v>1</v>
      </c>
      <c r="Q131" s="13" t="str">
        <f>VLOOKUP(E131, 'Season Position'!$A$2:$C$13,3,FALSE)</f>
        <v>Playoffs</v>
      </c>
      <c r="R131">
        <f t="shared" ref="R131:R194" si="23">IF(J131=1, 1, IF(L131=1, 0.5, 0))</f>
        <v>0</v>
      </c>
      <c r="S131" s="21" t="str">
        <f t="shared" si="16"/>
        <v>90-99</v>
      </c>
    </row>
    <row r="132" spans="1:19" ht="15.75" customHeight="1">
      <c r="A132" s="1">
        <v>66</v>
      </c>
      <c r="B132" s="1">
        <v>2012</v>
      </c>
      <c r="C132" s="1">
        <v>11</v>
      </c>
      <c r="D132" s="1" t="s">
        <v>9</v>
      </c>
      <c r="E132" s="1" t="s">
        <v>15</v>
      </c>
      <c r="F132" s="1" t="s">
        <v>19</v>
      </c>
      <c r="G132" s="1">
        <v>71</v>
      </c>
      <c r="H132" s="1">
        <v>68</v>
      </c>
      <c r="I132" s="1" t="s">
        <v>35</v>
      </c>
      <c r="J132">
        <f t="shared" si="17"/>
        <v>1</v>
      </c>
      <c r="K132">
        <f t="shared" si="18"/>
        <v>0</v>
      </c>
      <c r="L132">
        <f t="shared" si="19"/>
        <v>0</v>
      </c>
      <c r="M132">
        <f t="shared" si="20"/>
        <v>7</v>
      </c>
      <c r="N132" s="6">
        <f t="shared" si="21"/>
        <v>0.45454545454545459</v>
      </c>
      <c r="O132" t="str">
        <f t="shared" si="22"/>
        <v>N</v>
      </c>
      <c r="P132" s="13">
        <f>VLOOKUP(E132, 'Season Position'!$A$2:$C$13,2,FALSE)</f>
        <v>12</v>
      </c>
      <c r="Q132" s="13" t="str">
        <f>VLOOKUP(E132, 'Season Position'!$A$2:$C$13,3,FALSE)</f>
        <v>Missed</v>
      </c>
      <c r="R132">
        <f t="shared" si="23"/>
        <v>1</v>
      </c>
      <c r="S132" s="21" t="str">
        <f t="shared" si="16"/>
        <v>70-79</v>
      </c>
    </row>
    <row r="133" spans="1:19" ht="15.75" customHeight="1">
      <c r="A133" s="1">
        <v>66</v>
      </c>
      <c r="B133" s="1">
        <v>2012</v>
      </c>
      <c r="C133" s="1">
        <v>11</v>
      </c>
      <c r="D133" s="1" t="s">
        <v>9</v>
      </c>
      <c r="E133" s="1" t="s">
        <v>19</v>
      </c>
      <c r="F133" s="1" t="s">
        <v>15</v>
      </c>
      <c r="G133" s="1">
        <v>68</v>
      </c>
      <c r="H133" s="1">
        <v>71</v>
      </c>
      <c r="I133" s="1" t="s">
        <v>37</v>
      </c>
      <c r="J133">
        <f t="shared" si="17"/>
        <v>0</v>
      </c>
      <c r="K133">
        <f t="shared" si="18"/>
        <v>1</v>
      </c>
      <c r="L133">
        <f t="shared" si="19"/>
        <v>0</v>
      </c>
      <c r="M133">
        <f t="shared" si="20"/>
        <v>11</v>
      </c>
      <c r="N133" s="6">
        <f t="shared" si="21"/>
        <v>9.0909090909090939E-2</v>
      </c>
      <c r="O133" t="str">
        <f t="shared" si="22"/>
        <v>N</v>
      </c>
      <c r="P133" s="13">
        <f>VLOOKUP(E133, 'Season Position'!$A$2:$C$13,2,FALSE)</f>
        <v>9</v>
      </c>
      <c r="Q133" s="13" t="str">
        <f>VLOOKUP(E133, 'Season Position'!$A$2:$C$13,3,FALSE)</f>
        <v>Missed</v>
      </c>
      <c r="R133">
        <f t="shared" si="23"/>
        <v>0</v>
      </c>
      <c r="S133" s="21" t="str">
        <f t="shared" si="16"/>
        <v>60-69</v>
      </c>
    </row>
    <row r="134" spans="1:19" ht="15.75" customHeight="1">
      <c r="A134" s="1">
        <v>67</v>
      </c>
      <c r="B134" s="1">
        <v>2012</v>
      </c>
      <c r="C134" s="1">
        <v>12</v>
      </c>
      <c r="D134" s="1" t="s">
        <v>9</v>
      </c>
      <c r="E134" s="1" t="s">
        <v>10</v>
      </c>
      <c r="F134" s="1" t="s">
        <v>16</v>
      </c>
      <c r="G134" s="1">
        <v>97</v>
      </c>
      <c r="H134" s="1">
        <v>82</v>
      </c>
      <c r="I134" s="1" t="s">
        <v>35</v>
      </c>
      <c r="J134">
        <f t="shared" si="17"/>
        <v>1</v>
      </c>
      <c r="K134">
        <f t="shared" si="18"/>
        <v>0</v>
      </c>
      <c r="L134">
        <f t="shared" si="19"/>
        <v>0</v>
      </c>
      <c r="M134">
        <f t="shared" si="20"/>
        <v>6</v>
      </c>
      <c r="N134" s="6">
        <f t="shared" si="21"/>
        <v>0.54545454545454541</v>
      </c>
      <c r="O134" t="str">
        <f t="shared" si="22"/>
        <v>N</v>
      </c>
      <c r="P134" s="13">
        <f>VLOOKUP(E134, 'Season Position'!$A$2:$C$13,2,FALSE)</f>
        <v>3</v>
      </c>
      <c r="Q134" s="13" t="str">
        <f>VLOOKUP(E134, 'Season Position'!$A$2:$C$13,3,FALSE)</f>
        <v>Playoffs</v>
      </c>
      <c r="R134">
        <f t="shared" si="23"/>
        <v>1</v>
      </c>
      <c r="S134" s="21" t="str">
        <f t="shared" si="16"/>
        <v>90-99</v>
      </c>
    </row>
    <row r="135" spans="1:19" ht="15.75" customHeight="1">
      <c r="A135" s="1">
        <v>67</v>
      </c>
      <c r="B135" s="1">
        <v>2012</v>
      </c>
      <c r="C135" s="1">
        <v>12</v>
      </c>
      <c r="D135" s="1" t="s">
        <v>9</v>
      </c>
      <c r="E135" s="1" t="s">
        <v>16</v>
      </c>
      <c r="F135" s="1" t="s">
        <v>10</v>
      </c>
      <c r="G135" s="1">
        <v>82</v>
      </c>
      <c r="H135" s="1">
        <v>97</v>
      </c>
      <c r="I135" s="1" t="s">
        <v>37</v>
      </c>
      <c r="J135">
        <f t="shared" si="17"/>
        <v>0</v>
      </c>
      <c r="K135">
        <f t="shared" si="18"/>
        <v>1</v>
      </c>
      <c r="L135">
        <f t="shared" si="19"/>
        <v>0</v>
      </c>
      <c r="M135">
        <f t="shared" si="20"/>
        <v>8</v>
      </c>
      <c r="N135" s="6">
        <f t="shared" si="21"/>
        <v>0.36363636363636365</v>
      </c>
      <c r="O135" t="str">
        <f t="shared" si="22"/>
        <v>N</v>
      </c>
      <c r="P135" s="13">
        <f>VLOOKUP(E135, 'Season Position'!$A$2:$C$13,2,FALSE)</f>
        <v>10</v>
      </c>
      <c r="Q135" s="13" t="str">
        <f>VLOOKUP(E135, 'Season Position'!$A$2:$C$13,3,FALSE)</f>
        <v>Missed</v>
      </c>
      <c r="R135">
        <f t="shared" si="23"/>
        <v>0</v>
      </c>
      <c r="S135" s="21" t="str">
        <f t="shared" si="16"/>
        <v>80-89</v>
      </c>
    </row>
    <row r="136" spans="1:19" ht="15.75" customHeight="1">
      <c r="A136" s="1">
        <v>68</v>
      </c>
      <c r="B136" s="1">
        <v>2012</v>
      </c>
      <c r="C136" s="1">
        <v>12</v>
      </c>
      <c r="D136" s="1" t="s">
        <v>9</v>
      </c>
      <c r="E136" s="1" t="s">
        <v>11</v>
      </c>
      <c r="F136" s="1" t="s">
        <v>17</v>
      </c>
      <c r="G136" s="1">
        <v>70</v>
      </c>
      <c r="H136" s="1">
        <v>102</v>
      </c>
      <c r="I136" s="1" t="s">
        <v>37</v>
      </c>
      <c r="J136">
        <f t="shared" si="17"/>
        <v>0</v>
      </c>
      <c r="K136">
        <f t="shared" si="18"/>
        <v>1</v>
      </c>
      <c r="L136">
        <f t="shared" si="19"/>
        <v>0</v>
      </c>
      <c r="M136">
        <f t="shared" si="20"/>
        <v>10</v>
      </c>
      <c r="N136" s="6">
        <f t="shared" si="21"/>
        <v>0.18181818181818177</v>
      </c>
      <c r="O136" t="str">
        <f t="shared" si="22"/>
        <v>N</v>
      </c>
      <c r="P136" s="13">
        <f>VLOOKUP(E136, 'Season Position'!$A$2:$C$13,2,FALSE)</f>
        <v>8</v>
      </c>
      <c r="Q136" s="13" t="str">
        <f>VLOOKUP(E136, 'Season Position'!$A$2:$C$13,3,FALSE)</f>
        <v>Missed</v>
      </c>
      <c r="R136">
        <f t="shared" si="23"/>
        <v>0</v>
      </c>
      <c r="S136" s="21" t="str">
        <f t="shared" si="16"/>
        <v>70-79</v>
      </c>
    </row>
    <row r="137" spans="1:19" ht="15.75" customHeight="1">
      <c r="A137" s="1">
        <v>68</v>
      </c>
      <c r="B137" s="1">
        <v>2012</v>
      </c>
      <c r="C137" s="1">
        <v>12</v>
      </c>
      <c r="D137" s="1" t="s">
        <v>9</v>
      </c>
      <c r="E137" s="1" t="s">
        <v>17</v>
      </c>
      <c r="F137" s="1" t="s">
        <v>11</v>
      </c>
      <c r="G137" s="1">
        <v>102</v>
      </c>
      <c r="H137" s="1">
        <v>70</v>
      </c>
      <c r="I137" s="1" t="s">
        <v>35</v>
      </c>
      <c r="J137">
        <f t="shared" si="17"/>
        <v>1</v>
      </c>
      <c r="K137">
        <f t="shared" si="18"/>
        <v>0</v>
      </c>
      <c r="L137">
        <f t="shared" si="19"/>
        <v>0</v>
      </c>
      <c r="M137">
        <f t="shared" si="20"/>
        <v>5</v>
      </c>
      <c r="N137" s="6">
        <f t="shared" si="21"/>
        <v>0.63636363636363635</v>
      </c>
      <c r="O137" t="str">
        <f t="shared" si="22"/>
        <v>Y</v>
      </c>
      <c r="P137" s="13">
        <f>VLOOKUP(E137, 'Season Position'!$A$2:$C$13,2,FALSE)</f>
        <v>6</v>
      </c>
      <c r="Q137" s="13" t="str">
        <f>VLOOKUP(E137, 'Season Position'!$A$2:$C$13,3,FALSE)</f>
        <v>Playoffs</v>
      </c>
      <c r="R137">
        <f t="shared" si="23"/>
        <v>1</v>
      </c>
      <c r="S137" s="21" t="str">
        <f t="shared" si="16"/>
        <v>100-109</v>
      </c>
    </row>
    <row r="138" spans="1:19" ht="15.75" customHeight="1">
      <c r="A138" s="1">
        <v>69</v>
      </c>
      <c r="B138" s="1">
        <v>2012</v>
      </c>
      <c r="C138" s="1">
        <v>12</v>
      </c>
      <c r="D138" s="1" t="s">
        <v>9</v>
      </c>
      <c r="E138" s="1" t="s">
        <v>12</v>
      </c>
      <c r="F138" s="1" t="s">
        <v>18</v>
      </c>
      <c r="G138" s="1">
        <v>127</v>
      </c>
      <c r="H138" s="1">
        <v>49</v>
      </c>
      <c r="I138" s="1" t="s">
        <v>35</v>
      </c>
      <c r="J138">
        <f t="shared" si="17"/>
        <v>1</v>
      </c>
      <c r="K138">
        <f t="shared" si="18"/>
        <v>0</v>
      </c>
      <c r="L138">
        <f t="shared" si="19"/>
        <v>0</v>
      </c>
      <c r="M138">
        <f t="shared" si="20"/>
        <v>1</v>
      </c>
      <c r="N138" s="6">
        <f t="shared" si="21"/>
        <v>1</v>
      </c>
      <c r="O138" t="str">
        <f t="shared" si="22"/>
        <v>Y</v>
      </c>
      <c r="P138" s="13">
        <f>VLOOKUP(E138, 'Season Position'!$A$2:$C$13,2,FALSE)</f>
        <v>7</v>
      </c>
      <c r="Q138" s="13" t="str">
        <f>VLOOKUP(E138, 'Season Position'!$A$2:$C$13,3,FALSE)</f>
        <v>Missed</v>
      </c>
      <c r="R138">
        <f t="shared" si="23"/>
        <v>1</v>
      </c>
      <c r="S138" s="21" t="str">
        <f t="shared" si="16"/>
        <v>120-129</v>
      </c>
    </row>
    <row r="139" spans="1:19" ht="15.75" customHeight="1">
      <c r="A139" s="1">
        <v>69</v>
      </c>
      <c r="B139" s="1">
        <v>2012</v>
      </c>
      <c r="C139" s="1">
        <v>12</v>
      </c>
      <c r="D139" s="1" t="s">
        <v>9</v>
      </c>
      <c r="E139" s="1" t="s">
        <v>18</v>
      </c>
      <c r="F139" s="1" t="s">
        <v>12</v>
      </c>
      <c r="G139" s="1">
        <v>49</v>
      </c>
      <c r="H139" s="1">
        <v>127</v>
      </c>
      <c r="I139" s="1" t="s">
        <v>37</v>
      </c>
      <c r="J139">
        <f t="shared" si="17"/>
        <v>0</v>
      </c>
      <c r="K139">
        <f t="shared" si="18"/>
        <v>1</v>
      </c>
      <c r="L139">
        <f t="shared" si="19"/>
        <v>0</v>
      </c>
      <c r="M139">
        <f t="shared" si="20"/>
        <v>12</v>
      </c>
      <c r="N139" s="6">
        <f t="shared" si="21"/>
        <v>0</v>
      </c>
      <c r="O139" t="str">
        <f t="shared" si="22"/>
        <v>N</v>
      </c>
      <c r="P139" s="13">
        <f>VLOOKUP(E139, 'Season Position'!$A$2:$C$13,2,FALSE)</f>
        <v>5</v>
      </c>
      <c r="Q139" s="13" t="str">
        <f>VLOOKUP(E139, 'Season Position'!$A$2:$C$13,3,FALSE)</f>
        <v>Playoffs</v>
      </c>
      <c r="R139">
        <f t="shared" si="23"/>
        <v>0</v>
      </c>
      <c r="S139" s="21" t="str">
        <f t="shared" si="16"/>
        <v>40-49</v>
      </c>
    </row>
    <row r="140" spans="1:19" ht="15.75" customHeight="1">
      <c r="A140" s="1">
        <v>70</v>
      </c>
      <c r="B140" s="1">
        <v>2012</v>
      </c>
      <c r="C140" s="1">
        <v>12</v>
      </c>
      <c r="D140" s="1" t="s">
        <v>9</v>
      </c>
      <c r="E140" s="1" t="s">
        <v>14</v>
      </c>
      <c r="F140" s="1" t="s">
        <v>20</v>
      </c>
      <c r="G140" s="1">
        <v>118</v>
      </c>
      <c r="H140" s="1">
        <v>115</v>
      </c>
      <c r="I140" s="1" t="s">
        <v>35</v>
      </c>
      <c r="J140">
        <f t="shared" si="17"/>
        <v>1</v>
      </c>
      <c r="K140">
        <f t="shared" si="18"/>
        <v>0</v>
      </c>
      <c r="L140">
        <f t="shared" si="19"/>
        <v>0</v>
      </c>
      <c r="M140">
        <f t="shared" si="20"/>
        <v>2</v>
      </c>
      <c r="N140" s="6">
        <f t="shared" si="21"/>
        <v>0.90909090909090906</v>
      </c>
      <c r="O140" t="str">
        <f t="shared" si="22"/>
        <v>Y</v>
      </c>
      <c r="P140" s="13">
        <f>VLOOKUP(E140, 'Season Position'!$A$2:$C$13,2,FALSE)</f>
        <v>2</v>
      </c>
      <c r="Q140" s="13" t="str">
        <f>VLOOKUP(E140, 'Season Position'!$A$2:$C$13,3,FALSE)</f>
        <v>Playoffs</v>
      </c>
      <c r="R140">
        <f t="shared" si="23"/>
        <v>1</v>
      </c>
      <c r="S140" s="21" t="str">
        <f t="shared" si="16"/>
        <v>110-119</v>
      </c>
    </row>
    <row r="141" spans="1:19" ht="15.75" customHeight="1">
      <c r="A141" s="1">
        <v>70</v>
      </c>
      <c r="B141" s="1">
        <v>2012</v>
      </c>
      <c r="C141" s="1">
        <v>12</v>
      </c>
      <c r="D141" s="1" t="s">
        <v>9</v>
      </c>
      <c r="E141" s="1" t="s">
        <v>20</v>
      </c>
      <c r="F141" s="1" t="s">
        <v>14</v>
      </c>
      <c r="G141" s="1">
        <v>115</v>
      </c>
      <c r="H141" s="1">
        <v>118</v>
      </c>
      <c r="I141" s="1" t="s">
        <v>37</v>
      </c>
      <c r="J141">
        <f t="shared" si="17"/>
        <v>0</v>
      </c>
      <c r="K141">
        <f t="shared" si="18"/>
        <v>1</v>
      </c>
      <c r="L141">
        <f t="shared" si="19"/>
        <v>0</v>
      </c>
      <c r="M141">
        <f t="shared" si="20"/>
        <v>3</v>
      </c>
      <c r="N141" s="6">
        <f t="shared" si="21"/>
        <v>0.81818181818181812</v>
      </c>
      <c r="O141" t="str">
        <f t="shared" si="22"/>
        <v>Y</v>
      </c>
      <c r="P141" s="13">
        <f>VLOOKUP(E141, 'Season Position'!$A$2:$C$13,2,FALSE)</f>
        <v>4</v>
      </c>
      <c r="Q141" s="13" t="str">
        <f>VLOOKUP(E141, 'Season Position'!$A$2:$C$13,3,FALSE)</f>
        <v>Playoffs</v>
      </c>
      <c r="R141">
        <f t="shared" si="23"/>
        <v>0</v>
      </c>
      <c r="S141" s="21" t="str">
        <f t="shared" si="16"/>
        <v>110-119</v>
      </c>
    </row>
    <row r="142" spans="1:19" ht="15.75" customHeight="1">
      <c r="A142" s="1">
        <v>71</v>
      </c>
      <c r="B142" s="1">
        <v>2012</v>
      </c>
      <c r="C142" s="1">
        <v>12</v>
      </c>
      <c r="D142" s="1" t="s">
        <v>9</v>
      </c>
      <c r="E142" s="1" t="s">
        <v>15</v>
      </c>
      <c r="F142" s="1" t="s">
        <v>21</v>
      </c>
      <c r="G142" s="1">
        <v>76</v>
      </c>
      <c r="H142" s="1">
        <v>107</v>
      </c>
      <c r="I142" s="1" t="s">
        <v>37</v>
      </c>
      <c r="J142">
        <f t="shared" si="17"/>
        <v>0</v>
      </c>
      <c r="K142">
        <f t="shared" si="18"/>
        <v>1</v>
      </c>
      <c r="L142">
        <f t="shared" si="19"/>
        <v>0</v>
      </c>
      <c r="M142">
        <f t="shared" si="20"/>
        <v>9</v>
      </c>
      <c r="N142" s="6">
        <f t="shared" si="21"/>
        <v>0.27272727272727271</v>
      </c>
      <c r="O142" t="str">
        <f t="shared" si="22"/>
        <v>N</v>
      </c>
      <c r="P142" s="13">
        <f>VLOOKUP(E142, 'Season Position'!$A$2:$C$13,2,FALSE)</f>
        <v>12</v>
      </c>
      <c r="Q142" s="13" t="str">
        <f>VLOOKUP(E142, 'Season Position'!$A$2:$C$13,3,FALSE)</f>
        <v>Missed</v>
      </c>
      <c r="R142">
        <f t="shared" si="23"/>
        <v>0</v>
      </c>
      <c r="S142" s="21" t="str">
        <f t="shared" si="16"/>
        <v>70-79</v>
      </c>
    </row>
    <row r="143" spans="1:19" ht="15.75" customHeight="1">
      <c r="A143" s="1">
        <v>71</v>
      </c>
      <c r="B143" s="1">
        <v>2012</v>
      </c>
      <c r="C143" s="1">
        <v>12</v>
      </c>
      <c r="D143" s="1" t="s">
        <v>9</v>
      </c>
      <c r="E143" s="1" t="s">
        <v>21</v>
      </c>
      <c r="F143" s="1" t="s">
        <v>15</v>
      </c>
      <c r="G143" s="1">
        <v>107</v>
      </c>
      <c r="H143" s="1">
        <v>76</v>
      </c>
      <c r="I143" s="1" t="s">
        <v>35</v>
      </c>
      <c r="J143">
        <f t="shared" si="17"/>
        <v>1</v>
      </c>
      <c r="K143">
        <f t="shared" si="18"/>
        <v>0</v>
      </c>
      <c r="L143">
        <f t="shared" si="19"/>
        <v>0</v>
      </c>
      <c r="M143">
        <f t="shared" si="20"/>
        <v>4</v>
      </c>
      <c r="N143" s="6">
        <f t="shared" si="21"/>
        <v>0.72727272727272729</v>
      </c>
      <c r="O143" t="str">
        <f t="shared" si="22"/>
        <v>Y</v>
      </c>
      <c r="P143" s="13">
        <f>VLOOKUP(E143, 'Season Position'!$A$2:$C$13,2,FALSE)</f>
        <v>1</v>
      </c>
      <c r="Q143" s="13" t="str">
        <f>VLOOKUP(E143, 'Season Position'!$A$2:$C$13,3,FALSE)</f>
        <v>Playoffs</v>
      </c>
      <c r="R143">
        <f t="shared" si="23"/>
        <v>1</v>
      </c>
      <c r="S143" s="21" t="str">
        <f t="shared" si="16"/>
        <v>100-109</v>
      </c>
    </row>
    <row r="144" spans="1:19" ht="15.75" customHeight="1">
      <c r="A144" s="1">
        <v>72</v>
      </c>
      <c r="B144" s="1">
        <v>2012</v>
      </c>
      <c r="C144" s="1">
        <v>12</v>
      </c>
      <c r="D144" s="1" t="s">
        <v>9</v>
      </c>
      <c r="E144" s="1" t="s">
        <v>13</v>
      </c>
      <c r="F144" s="1" t="s">
        <v>19</v>
      </c>
      <c r="G144" s="1">
        <v>65</v>
      </c>
      <c r="H144" s="1">
        <v>90</v>
      </c>
      <c r="I144" s="1" t="s">
        <v>37</v>
      </c>
      <c r="J144">
        <f t="shared" si="17"/>
        <v>0</v>
      </c>
      <c r="K144">
        <f t="shared" si="18"/>
        <v>1</v>
      </c>
      <c r="L144">
        <f t="shared" si="19"/>
        <v>0</v>
      </c>
      <c r="M144">
        <f t="shared" si="20"/>
        <v>11</v>
      </c>
      <c r="N144" s="6">
        <f t="shared" si="21"/>
        <v>9.0909090909090939E-2</v>
      </c>
      <c r="O144" t="str">
        <f t="shared" si="22"/>
        <v>N</v>
      </c>
      <c r="P144" s="13">
        <f>VLOOKUP(E144, 'Season Position'!$A$2:$C$13,2,FALSE)</f>
        <v>11</v>
      </c>
      <c r="Q144" s="13" t="str">
        <f>VLOOKUP(E144, 'Season Position'!$A$2:$C$13,3,FALSE)</f>
        <v>Missed</v>
      </c>
      <c r="R144">
        <f t="shared" si="23"/>
        <v>0</v>
      </c>
      <c r="S144" s="21" t="str">
        <f t="shared" si="16"/>
        <v>60-69</v>
      </c>
    </row>
    <row r="145" spans="1:19" ht="15.75" customHeight="1">
      <c r="A145" s="1">
        <v>72</v>
      </c>
      <c r="B145" s="1">
        <v>2012</v>
      </c>
      <c r="C145" s="1">
        <v>12</v>
      </c>
      <c r="D145" s="1" t="s">
        <v>9</v>
      </c>
      <c r="E145" s="1" t="s">
        <v>19</v>
      </c>
      <c r="F145" s="1" t="s">
        <v>13</v>
      </c>
      <c r="G145" s="1">
        <v>90</v>
      </c>
      <c r="H145" s="1">
        <v>65</v>
      </c>
      <c r="I145" s="1" t="s">
        <v>35</v>
      </c>
      <c r="J145">
        <f t="shared" si="17"/>
        <v>1</v>
      </c>
      <c r="K145">
        <f t="shared" si="18"/>
        <v>0</v>
      </c>
      <c r="L145">
        <f t="shared" si="19"/>
        <v>0</v>
      </c>
      <c r="M145">
        <f t="shared" si="20"/>
        <v>7</v>
      </c>
      <c r="N145" s="6">
        <f t="shared" si="21"/>
        <v>0.45454545454545459</v>
      </c>
      <c r="O145" t="str">
        <f t="shared" si="22"/>
        <v>N</v>
      </c>
      <c r="P145" s="13">
        <f>VLOOKUP(E145, 'Season Position'!$A$2:$C$13,2,FALSE)</f>
        <v>9</v>
      </c>
      <c r="Q145" s="13" t="str">
        <f>VLOOKUP(E145, 'Season Position'!$A$2:$C$13,3,FALSE)</f>
        <v>Missed</v>
      </c>
      <c r="R145">
        <f t="shared" si="23"/>
        <v>1</v>
      </c>
      <c r="S145" s="21" t="str">
        <f t="shared" si="16"/>
        <v>90-99</v>
      </c>
    </row>
    <row r="146" spans="1:19" ht="15.75" customHeight="1">
      <c r="A146" s="1">
        <v>73</v>
      </c>
      <c r="B146" s="1">
        <v>2012</v>
      </c>
      <c r="C146" s="1">
        <v>13</v>
      </c>
      <c r="D146" s="1" t="s">
        <v>9</v>
      </c>
      <c r="E146" s="1" t="s">
        <v>19</v>
      </c>
      <c r="F146" s="1" t="s">
        <v>10</v>
      </c>
      <c r="G146" s="1">
        <v>63</v>
      </c>
      <c r="H146" s="1">
        <v>58</v>
      </c>
      <c r="I146" s="1" t="s">
        <v>35</v>
      </c>
      <c r="J146">
        <f t="shared" si="17"/>
        <v>1</v>
      </c>
      <c r="K146">
        <f t="shared" si="18"/>
        <v>0</v>
      </c>
      <c r="L146">
        <f t="shared" si="19"/>
        <v>0</v>
      </c>
      <c r="M146">
        <f t="shared" si="20"/>
        <v>9</v>
      </c>
      <c r="N146" s="6">
        <f t="shared" si="21"/>
        <v>0.27272727272727271</v>
      </c>
      <c r="O146" t="str">
        <f t="shared" si="22"/>
        <v>N</v>
      </c>
      <c r="P146" s="13">
        <f>VLOOKUP(E146, 'Season Position'!$A$2:$C$13,2,FALSE)</f>
        <v>9</v>
      </c>
      <c r="Q146" s="13" t="str">
        <f>VLOOKUP(E146, 'Season Position'!$A$2:$C$13,3,FALSE)</f>
        <v>Missed</v>
      </c>
      <c r="R146">
        <f t="shared" si="23"/>
        <v>1</v>
      </c>
      <c r="S146" s="21" t="str">
        <f t="shared" si="16"/>
        <v>60-69</v>
      </c>
    </row>
    <row r="147" spans="1:19" ht="15.75" customHeight="1">
      <c r="A147" s="1">
        <v>73</v>
      </c>
      <c r="B147" s="1">
        <v>2012</v>
      </c>
      <c r="C147" s="1">
        <v>13</v>
      </c>
      <c r="D147" s="1" t="s">
        <v>9</v>
      </c>
      <c r="E147" s="1" t="s">
        <v>10</v>
      </c>
      <c r="F147" s="1" t="s">
        <v>19</v>
      </c>
      <c r="G147" s="1">
        <v>58</v>
      </c>
      <c r="H147" s="1">
        <v>63</v>
      </c>
      <c r="I147" s="1" t="s">
        <v>37</v>
      </c>
      <c r="J147">
        <f t="shared" si="17"/>
        <v>0</v>
      </c>
      <c r="K147">
        <f t="shared" si="18"/>
        <v>1</v>
      </c>
      <c r="L147">
        <f t="shared" si="19"/>
        <v>0</v>
      </c>
      <c r="M147">
        <f t="shared" si="20"/>
        <v>11</v>
      </c>
      <c r="N147" s="6">
        <f t="shared" si="21"/>
        <v>9.0909090909090939E-2</v>
      </c>
      <c r="O147" t="str">
        <f t="shared" si="22"/>
        <v>N</v>
      </c>
      <c r="P147" s="13">
        <f>VLOOKUP(E147, 'Season Position'!$A$2:$C$13,2,FALSE)</f>
        <v>3</v>
      </c>
      <c r="Q147" s="13" t="str">
        <f>VLOOKUP(E147, 'Season Position'!$A$2:$C$13,3,FALSE)</f>
        <v>Playoffs</v>
      </c>
      <c r="R147">
        <f t="shared" si="23"/>
        <v>0</v>
      </c>
      <c r="S147" s="21" t="str">
        <f t="shared" si="16"/>
        <v>50-59</v>
      </c>
    </row>
    <row r="148" spans="1:19" ht="15.75" customHeight="1">
      <c r="A148" s="1">
        <v>74</v>
      </c>
      <c r="B148" s="1">
        <v>2012</v>
      </c>
      <c r="C148" s="1">
        <v>13</v>
      </c>
      <c r="D148" s="1" t="s">
        <v>9</v>
      </c>
      <c r="E148" s="1" t="s">
        <v>16</v>
      </c>
      <c r="F148" s="1" t="s">
        <v>11</v>
      </c>
      <c r="G148" s="1">
        <v>73</v>
      </c>
      <c r="H148" s="1">
        <v>53</v>
      </c>
      <c r="I148" s="1" t="s">
        <v>35</v>
      </c>
      <c r="J148">
        <f t="shared" si="17"/>
        <v>1</v>
      </c>
      <c r="K148">
        <f t="shared" si="18"/>
        <v>0</v>
      </c>
      <c r="L148">
        <f t="shared" si="19"/>
        <v>0</v>
      </c>
      <c r="M148">
        <f t="shared" si="20"/>
        <v>8</v>
      </c>
      <c r="N148" s="6">
        <f t="shared" si="21"/>
        <v>0.36363636363636365</v>
      </c>
      <c r="O148" t="str">
        <f t="shared" si="22"/>
        <v>N</v>
      </c>
      <c r="P148" s="13">
        <f>VLOOKUP(E148, 'Season Position'!$A$2:$C$13,2,FALSE)</f>
        <v>10</v>
      </c>
      <c r="Q148" s="13" t="str">
        <f>VLOOKUP(E148, 'Season Position'!$A$2:$C$13,3,FALSE)</f>
        <v>Missed</v>
      </c>
      <c r="R148">
        <f t="shared" si="23"/>
        <v>1</v>
      </c>
      <c r="S148" s="21" t="str">
        <f t="shared" si="16"/>
        <v>70-79</v>
      </c>
    </row>
    <row r="149" spans="1:19" ht="15.75" customHeight="1">
      <c r="A149" s="1">
        <v>74</v>
      </c>
      <c r="B149" s="1">
        <v>2012</v>
      </c>
      <c r="C149" s="1">
        <v>13</v>
      </c>
      <c r="D149" s="1" t="s">
        <v>9</v>
      </c>
      <c r="E149" s="1" t="s">
        <v>11</v>
      </c>
      <c r="F149" s="1" t="s">
        <v>16</v>
      </c>
      <c r="G149" s="1">
        <v>53</v>
      </c>
      <c r="H149" s="1">
        <v>73</v>
      </c>
      <c r="I149" s="1" t="s">
        <v>37</v>
      </c>
      <c r="J149">
        <f t="shared" si="17"/>
        <v>0</v>
      </c>
      <c r="K149">
        <f t="shared" si="18"/>
        <v>1</v>
      </c>
      <c r="L149">
        <f t="shared" si="19"/>
        <v>0</v>
      </c>
      <c r="M149">
        <f t="shared" si="20"/>
        <v>12</v>
      </c>
      <c r="N149" s="6">
        <f t="shared" si="21"/>
        <v>0</v>
      </c>
      <c r="O149" t="str">
        <f t="shared" si="22"/>
        <v>N</v>
      </c>
      <c r="P149" s="13">
        <f>VLOOKUP(E149, 'Season Position'!$A$2:$C$13,2,FALSE)</f>
        <v>8</v>
      </c>
      <c r="Q149" s="13" t="str">
        <f>VLOOKUP(E149, 'Season Position'!$A$2:$C$13,3,FALSE)</f>
        <v>Missed</v>
      </c>
      <c r="R149">
        <f t="shared" si="23"/>
        <v>0</v>
      </c>
      <c r="S149" s="21" t="str">
        <f t="shared" si="16"/>
        <v>50-59</v>
      </c>
    </row>
    <row r="150" spans="1:19" ht="15.75" customHeight="1">
      <c r="A150" s="1">
        <v>75</v>
      </c>
      <c r="B150" s="1">
        <v>2012</v>
      </c>
      <c r="C150" s="1">
        <v>13</v>
      </c>
      <c r="D150" s="1" t="s">
        <v>9</v>
      </c>
      <c r="E150" s="1" t="s">
        <v>17</v>
      </c>
      <c r="F150" s="1" t="s">
        <v>12</v>
      </c>
      <c r="G150" s="1">
        <v>82</v>
      </c>
      <c r="H150" s="1">
        <v>117</v>
      </c>
      <c r="I150" s="1" t="s">
        <v>37</v>
      </c>
      <c r="J150">
        <f t="shared" si="17"/>
        <v>0</v>
      </c>
      <c r="K150">
        <f t="shared" si="18"/>
        <v>1</v>
      </c>
      <c r="L150">
        <f t="shared" si="19"/>
        <v>0</v>
      </c>
      <c r="M150">
        <f t="shared" si="20"/>
        <v>6</v>
      </c>
      <c r="N150" s="6">
        <f t="shared" si="21"/>
        <v>0.54545454545454541</v>
      </c>
      <c r="O150" t="str">
        <f t="shared" si="22"/>
        <v>N</v>
      </c>
      <c r="P150" s="13">
        <f>VLOOKUP(E150, 'Season Position'!$A$2:$C$13,2,FALSE)</f>
        <v>6</v>
      </c>
      <c r="Q150" s="13" t="str">
        <f>VLOOKUP(E150, 'Season Position'!$A$2:$C$13,3,FALSE)</f>
        <v>Playoffs</v>
      </c>
      <c r="R150">
        <f t="shared" si="23"/>
        <v>0</v>
      </c>
      <c r="S150" s="21" t="str">
        <f t="shared" si="16"/>
        <v>80-89</v>
      </c>
    </row>
    <row r="151" spans="1:19" ht="15.75" customHeight="1">
      <c r="A151" s="1">
        <v>75</v>
      </c>
      <c r="B151" s="1">
        <v>2012</v>
      </c>
      <c r="C151" s="1">
        <v>13</v>
      </c>
      <c r="D151" s="1" t="s">
        <v>9</v>
      </c>
      <c r="E151" s="1" t="s">
        <v>12</v>
      </c>
      <c r="F151" s="1" t="s">
        <v>17</v>
      </c>
      <c r="G151" s="1">
        <v>117</v>
      </c>
      <c r="H151" s="1">
        <v>82</v>
      </c>
      <c r="I151" s="1" t="s">
        <v>35</v>
      </c>
      <c r="J151">
        <f t="shared" si="17"/>
        <v>1</v>
      </c>
      <c r="K151">
        <f t="shared" si="18"/>
        <v>0</v>
      </c>
      <c r="L151">
        <f t="shared" si="19"/>
        <v>0</v>
      </c>
      <c r="M151">
        <f t="shared" si="20"/>
        <v>2</v>
      </c>
      <c r="N151" s="6">
        <f t="shared" si="21"/>
        <v>0.90909090909090906</v>
      </c>
      <c r="O151" t="str">
        <f t="shared" si="22"/>
        <v>Y</v>
      </c>
      <c r="P151" s="13">
        <f>VLOOKUP(E151, 'Season Position'!$A$2:$C$13,2,FALSE)</f>
        <v>7</v>
      </c>
      <c r="Q151" s="13" t="str">
        <f>VLOOKUP(E151, 'Season Position'!$A$2:$C$13,3,FALSE)</f>
        <v>Missed</v>
      </c>
      <c r="R151">
        <f t="shared" si="23"/>
        <v>1</v>
      </c>
      <c r="S151" s="21" t="str">
        <f t="shared" si="16"/>
        <v>110-119</v>
      </c>
    </row>
    <row r="152" spans="1:19" ht="15.75" customHeight="1">
      <c r="A152" s="1">
        <v>76</v>
      </c>
      <c r="B152" s="1">
        <v>2012</v>
      </c>
      <c r="C152" s="1">
        <v>13</v>
      </c>
      <c r="D152" s="1" t="s">
        <v>9</v>
      </c>
      <c r="E152" s="1" t="s">
        <v>18</v>
      </c>
      <c r="F152" s="1" t="s">
        <v>14</v>
      </c>
      <c r="G152" s="1">
        <v>77</v>
      </c>
      <c r="H152" s="1">
        <v>132</v>
      </c>
      <c r="I152" s="1" t="s">
        <v>37</v>
      </c>
      <c r="J152">
        <f t="shared" si="17"/>
        <v>0</v>
      </c>
      <c r="K152">
        <f t="shared" si="18"/>
        <v>1</v>
      </c>
      <c r="L152">
        <f t="shared" si="19"/>
        <v>0</v>
      </c>
      <c r="M152">
        <f t="shared" si="20"/>
        <v>7</v>
      </c>
      <c r="N152" s="6">
        <f t="shared" si="21"/>
        <v>0.45454545454545459</v>
      </c>
      <c r="O152" t="str">
        <f t="shared" si="22"/>
        <v>N</v>
      </c>
      <c r="P152" s="13">
        <f>VLOOKUP(E152, 'Season Position'!$A$2:$C$13,2,FALSE)</f>
        <v>5</v>
      </c>
      <c r="Q152" s="13" t="str">
        <f>VLOOKUP(E152, 'Season Position'!$A$2:$C$13,3,FALSE)</f>
        <v>Playoffs</v>
      </c>
      <c r="R152">
        <f t="shared" si="23"/>
        <v>0</v>
      </c>
      <c r="S152" s="21" t="str">
        <f t="shared" si="16"/>
        <v>70-79</v>
      </c>
    </row>
    <row r="153" spans="1:19" ht="15.75" customHeight="1">
      <c r="A153" s="1">
        <v>76</v>
      </c>
      <c r="B153" s="1">
        <v>2012</v>
      </c>
      <c r="C153" s="1">
        <v>13</v>
      </c>
      <c r="D153" s="1" t="s">
        <v>9</v>
      </c>
      <c r="E153" s="1" t="s">
        <v>14</v>
      </c>
      <c r="F153" s="1" t="s">
        <v>18</v>
      </c>
      <c r="G153" s="1">
        <v>132</v>
      </c>
      <c r="H153" s="1">
        <v>77</v>
      </c>
      <c r="I153" s="1" t="s">
        <v>35</v>
      </c>
      <c r="J153">
        <f t="shared" si="17"/>
        <v>1</v>
      </c>
      <c r="K153">
        <f t="shared" si="18"/>
        <v>0</v>
      </c>
      <c r="L153">
        <f t="shared" si="19"/>
        <v>0</v>
      </c>
      <c r="M153">
        <f t="shared" si="20"/>
        <v>1</v>
      </c>
      <c r="N153" s="6">
        <f t="shared" si="21"/>
        <v>1</v>
      </c>
      <c r="O153" t="str">
        <f t="shared" si="22"/>
        <v>Y</v>
      </c>
      <c r="P153" s="13">
        <f>VLOOKUP(E153, 'Season Position'!$A$2:$C$13,2,FALSE)</f>
        <v>2</v>
      </c>
      <c r="Q153" s="13" t="str">
        <f>VLOOKUP(E153, 'Season Position'!$A$2:$C$13,3,FALSE)</f>
        <v>Playoffs</v>
      </c>
      <c r="R153">
        <f t="shared" si="23"/>
        <v>1</v>
      </c>
      <c r="S153" s="21" t="str">
        <f t="shared" si="16"/>
        <v>130-139</v>
      </c>
    </row>
    <row r="154" spans="1:19" ht="15.75" customHeight="1">
      <c r="A154" s="1">
        <v>77</v>
      </c>
      <c r="B154" s="1">
        <v>2012</v>
      </c>
      <c r="C154" s="1">
        <v>13</v>
      </c>
      <c r="D154" s="1" t="s">
        <v>9</v>
      </c>
      <c r="E154" s="1" t="s">
        <v>20</v>
      </c>
      <c r="F154" s="1" t="s">
        <v>15</v>
      </c>
      <c r="G154" s="1">
        <v>117</v>
      </c>
      <c r="H154" s="1">
        <v>84</v>
      </c>
      <c r="I154" s="1" t="s">
        <v>35</v>
      </c>
      <c r="J154">
        <f t="shared" si="17"/>
        <v>1</v>
      </c>
      <c r="K154">
        <f t="shared" si="18"/>
        <v>0</v>
      </c>
      <c r="L154">
        <f t="shared" si="19"/>
        <v>0</v>
      </c>
      <c r="M154">
        <f t="shared" si="20"/>
        <v>2</v>
      </c>
      <c r="N154" s="6">
        <f t="shared" si="21"/>
        <v>0.90909090909090906</v>
      </c>
      <c r="O154" t="str">
        <f t="shared" si="22"/>
        <v>Y</v>
      </c>
      <c r="P154" s="13">
        <f>VLOOKUP(E154, 'Season Position'!$A$2:$C$13,2,FALSE)</f>
        <v>4</v>
      </c>
      <c r="Q154" s="13" t="str">
        <f>VLOOKUP(E154, 'Season Position'!$A$2:$C$13,3,FALSE)</f>
        <v>Playoffs</v>
      </c>
      <c r="R154">
        <f t="shared" si="23"/>
        <v>1</v>
      </c>
      <c r="S154" s="21" t="str">
        <f t="shared" si="16"/>
        <v>110-119</v>
      </c>
    </row>
    <row r="155" spans="1:19" ht="15.75" customHeight="1">
      <c r="A155" s="1">
        <v>77</v>
      </c>
      <c r="B155" s="1">
        <v>2012</v>
      </c>
      <c r="C155" s="1">
        <v>13</v>
      </c>
      <c r="D155" s="1" t="s">
        <v>9</v>
      </c>
      <c r="E155" s="1" t="s">
        <v>15</v>
      </c>
      <c r="F155" s="1" t="s">
        <v>20</v>
      </c>
      <c r="G155" s="1">
        <v>84</v>
      </c>
      <c r="H155" s="1">
        <v>117</v>
      </c>
      <c r="I155" s="1" t="s">
        <v>37</v>
      </c>
      <c r="J155">
        <f t="shared" si="17"/>
        <v>0</v>
      </c>
      <c r="K155">
        <f t="shared" si="18"/>
        <v>1</v>
      </c>
      <c r="L155">
        <f t="shared" si="19"/>
        <v>0</v>
      </c>
      <c r="M155">
        <f t="shared" si="20"/>
        <v>5</v>
      </c>
      <c r="N155" s="6">
        <f t="shared" si="21"/>
        <v>0.63636363636363635</v>
      </c>
      <c r="O155" t="str">
        <f t="shared" si="22"/>
        <v>N</v>
      </c>
      <c r="P155" s="13">
        <f>VLOOKUP(E155, 'Season Position'!$A$2:$C$13,2,FALSE)</f>
        <v>12</v>
      </c>
      <c r="Q155" s="13" t="str">
        <f>VLOOKUP(E155, 'Season Position'!$A$2:$C$13,3,FALSE)</f>
        <v>Missed</v>
      </c>
      <c r="R155">
        <f t="shared" si="23"/>
        <v>0</v>
      </c>
      <c r="S155" s="21" t="str">
        <f t="shared" si="16"/>
        <v>80-89</v>
      </c>
    </row>
    <row r="156" spans="1:19" ht="15.75" customHeight="1">
      <c r="A156" s="1">
        <v>78</v>
      </c>
      <c r="B156" s="1">
        <v>2012</v>
      </c>
      <c r="C156" s="1">
        <v>13</v>
      </c>
      <c r="D156" s="1" t="s">
        <v>9</v>
      </c>
      <c r="E156" s="1" t="s">
        <v>21</v>
      </c>
      <c r="F156" s="1" t="s">
        <v>13</v>
      </c>
      <c r="G156" s="1">
        <v>59</v>
      </c>
      <c r="H156" s="1">
        <v>86</v>
      </c>
      <c r="I156" s="1" t="s">
        <v>37</v>
      </c>
      <c r="J156">
        <f t="shared" si="17"/>
        <v>0</v>
      </c>
      <c r="K156">
        <f t="shared" si="18"/>
        <v>1</v>
      </c>
      <c r="L156">
        <f t="shared" si="19"/>
        <v>0</v>
      </c>
      <c r="M156">
        <f t="shared" si="20"/>
        <v>10</v>
      </c>
      <c r="N156" s="6">
        <f t="shared" si="21"/>
        <v>0.18181818181818177</v>
      </c>
      <c r="O156" t="str">
        <f t="shared" si="22"/>
        <v>N</v>
      </c>
      <c r="P156" s="13">
        <f>VLOOKUP(E156, 'Season Position'!$A$2:$C$13,2,FALSE)</f>
        <v>1</v>
      </c>
      <c r="Q156" s="13" t="str">
        <f>VLOOKUP(E156, 'Season Position'!$A$2:$C$13,3,FALSE)</f>
        <v>Playoffs</v>
      </c>
      <c r="R156">
        <f t="shared" si="23"/>
        <v>0</v>
      </c>
      <c r="S156" s="21" t="str">
        <f t="shared" si="16"/>
        <v>50-59</v>
      </c>
    </row>
    <row r="157" spans="1:19" ht="15.75" customHeight="1">
      <c r="A157" s="1">
        <v>78</v>
      </c>
      <c r="B157" s="1">
        <v>2012</v>
      </c>
      <c r="C157" s="1">
        <v>13</v>
      </c>
      <c r="D157" s="1" t="s">
        <v>9</v>
      </c>
      <c r="E157" s="1" t="s">
        <v>13</v>
      </c>
      <c r="F157" s="1" t="s">
        <v>21</v>
      </c>
      <c r="G157" s="1">
        <v>86</v>
      </c>
      <c r="H157" s="1">
        <v>59</v>
      </c>
      <c r="I157" s="1" t="s">
        <v>35</v>
      </c>
      <c r="J157">
        <f t="shared" si="17"/>
        <v>1</v>
      </c>
      <c r="K157">
        <f t="shared" si="18"/>
        <v>0</v>
      </c>
      <c r="L157">
        <f t="shared" si="19"/>
        <v>0</v>
      </c>
      <c r="M157">
        <f t="shared" si="20"/>
        <v>4</v>
      </c>
      <c r="N157" s="6">
        <f t="shared" si="21"/>
        <v>0.72727272727272729</v>
      </c>
      <c r="O157" t="str">
        <f t="shared" si="22"/>
        <v>N</v>
      </c>
      <c r="P157" s="13">
        <f>VLOOKUP(E157, 'Season Position'!$A$2:$C$13,2,FALSE)</f>
        <v>11</v>
      </c>
      <c r="Q157" s="13" t="str">
        <f>VLOOKUP(E157, 'Season Position'!$A$2:$C$13,3,FALSE)</f>
        <v>Missed</v>
      </c>
      <c r="R157">
        <f t="shared" si="23"/>
        <v>1</v>
      </c>
      <c r="S157" s="21" t="str">
        <f t="shared" si="16"/>
        <v>80-89</v>
      </c>
    </row>
    <row r="158" spans="1:19" ht="15.75" customHeight="1">
      <c r="A158" s="1">
        <v>79</v>
      </c>
      <c r="B158" s="1">
        <v>2012</v>
      </c>
      <c r="C158" s="1">
        <v>14</v>
      </c>
      <c r="D158" s="1" t="s">
        <v>22</v>
      </c>
      <c r="E158" s="1" t="s">
        <v>14</v>
      </c>
      <c r="F158" s="1" t="s">
        <v>18</v>
      </c>
      <c r="G158" s="1">
        <v>122</v>
      </c>
      <c r="H158" s="1">
        <v>80</v>
      </c>
      <c r="I158" s="1" t="s">
        <v>35</v>
      </c>
      <c r="J158">
        <f t="shared" si="17"/>
        <v>1</v>
      </c>
      <c r="K158">
        <f t="shared" si="18"/>
        <v>0</v>
      </c>
      <c r="L158">
        <f t="shared" si="19"/>
        <v>0</v>
      </c>
      <c r="M158">
        <f t="shared" si="20"/>
        <v>2</v>
      </c>
      <c r="N158" s="6">
        <f t="shared" si="21"/>
        <v>0.90909090909090906</v>
      </c>
      <c r="O158" t="str">
        <f t="shared" si="22"/>
        <v>Y</v>
      </c>
      <c r="P158" s="13">
        <f>VLOOKUP(E158, 'Season Position'!$A$2:$C$13,2,FALSE)</f>
        <v>2</v>
      </c>
      <c r="Q158" s="13" t="str">
        <f>VLOOKUP(E158, 'Season Position'!$A$2:$C$13,3,FALSE)</f>
        <v>Playoffs</v>
      </c>
      <c r="R158">
        <f t="shared" si="23"/>
        <v>1</v>
      </c>
      <c r="S158" s="21" t="str">
        <f t="shared" si="16"/>
        <v>120-129</v>
      </c>
    </row>
    <row r="159" spans="1:19" ht="15.75" customHeight="1">
      <c r="A159" s="1">
        <v>79</v>
      </c>
      <c r="B159" s="1">
        <v>2012</v>
      </c>
      <c r="C159" s="1">
        <v>14</v>
      </c>
      <c r="D159" s="1" t="s">
        <v>22</v>
      </c>
      <c r="E159" s="1" t="s">
        <v>18</v>
      </c>
      <c r="F159" s="1" t="s">
        <v>14</v>
      </c>
      <c r="G159" s="1">
        <v>80</v>
      </c>
      <c r="H159" s="1">
        <v>122</v>
      </c>
      <c r="I159" s="1" t="s">
        <v>37</v>
      </c>
      <c r="J159">
        <f t="shared" si="17"/>
        <v>0</v>
      </c>
      <c r="K159">
        <f t="shared" si="18"/>
        <v>1</v>
      </c>
      <c r="L159">
        <f t="shared" si="19"/>
        <v>0</v>
      </c>
      <c r="M159">
        <f t="shared" si="20"/>
        <v>6</v>
      </c>
      <c r="N159" s="6">
        <f t="shared" si="21"/>
        <v>0.54545454545454541</v>
      </c>
      <c r="O159" t="str">
        <f t="shared" si="22"/>
        <v>N</v>
      </c>
      <c r="P159" s="13">
        <f>VLOOKUP(E159, 'Season Position'!$A$2:$C$13,2,FALSE)</f>
        <v>5</v>
      </c>
      <c r="Q159" s="13" t="str">
        <f>VLOOKUP(E159, 'Season Position'!$A$2:$C$13,3,FALSE)</f>
        <v>Playoffs</v>
      </c>
      <c r="R159">
        <f t="shared" si="23"/>
        <v>0</v>
      </c>
      <c r="S159" s="21" t="str">
        <f t="shared" si="16"/>
        <v>80-89</v>
      </c>
    </row>
    <row r="160" spans="1:19" ht="15.75" customHeight="1">
      <c r="A160" s="1">
        <v>80</v>
      </c>
      <c r="B160" s="1">
        <v>2012</v>
      </c>
      <c r="C160" s="1">
        <v>14</v>
      </c>
      <c r="D160" s="1" t="s">
        <v>22</v>
      </c>
      <c r="E160" s="1" t="s">
        <v>21</v>
      </c>
      <c r="F160" s="1" t="s">
        <v>17</v>
      </c>
      <c r="G160" s="1">
        <v>123</v>
      </c>
      <c r="H160" s="1">
        <v>61</v>
      </c>
      <c r="I160" s="1" t="s">
        <v>35</v>
      </c>
      <c r="J160">
        <f t="shared" si="17"/>
        <v>1</v>
      </c>
      <c r="K160">
        <f t="shared" si="18"/>
        <v>0</v>
      </c>
      <c r="L160">
        <f t="shared" si="19"/>
        <v>0</v>
      </c>
      <c r="M160">
        <f t="shared" si="20"/>
        <v>1</v>
      </c>
      <c r="N160" s="6">
        <f t="shared" si="21"/>
        <v>1</v>
      </c>
      <c r="O160" t="str">
        <f t="shared" si="22"/>
        <v>Y</v>
      </c>
      <c r="P160" s="13">
        <f>VLOOKUP(E160, 'Season Position'!$A$2:$C$13,2,FALSE)</f>
        <v>1</v>
      </c>
      <c r="Q160" s="13" t="str">
        <f>VLOOKUP(E160, 'Season Position'!$A$2:$C$13,3,FALSE)</f>
        <v>Playoffs</v>
      </c>
      <c r="R160">
        <f t="shared" si="23"/>
        <v>1</v>
      </c>
      <c r="S160" s="21" t="str">
        <f t="shared" si="16"/>
        <v>120-129</v>
      </c>
    </row>
    <row r="161" spans="1:19" ht="15.75" customHeight="1">
      <c r="A161" s="1">
        <v>80</v>
      </c>
      <c r="B161" s="1">
        <v>2012</v>
      </c>
      <c r="C161" s="1">
        <v>14</v>
      </c>
      <c r="D161" s="1" t="s">
        <v>22</v>
      </c>
      <c r="E161" s="1" t="s">
        <v>17</v>
      </c>
      <c r="F161" s="1" t="s">
        <v>21</v>
      </c>
      <c r="G161" s="1">
        <v>61</v>
      </c>
      <c r="H161" s="1">
        <v>123</v>
      </c>
      <c r="I161" s="1" t="s">
        <v>37</v>
      </c>
      <c r="J161">
        <f t="shared" si="17"/>
        <v>0</v>
      </c>
      <c r="K161">
        <f t="shared" si="18"/>
        <v>1</v>
      </c>
      <c r="L161">
        <f t="shared" si="19"/>
        <v>0</v>
      </c>
      <c r="M161">
        <f t="shared" si="20"/>
        <v>9</v>
      </c>
      <c r="N161" s="6">
        <f t="shared" si="21"/>
        <v>0.27272727272727271</v>
      </c>
      <c r="O161" t="str">
        <f t="shared" si="22"/>
        <v>N</v>
      </c>
      <c r="P161" s="13">
        <f>VLOOKUP(E161, 'Season Position'!$A$2:$C$13,2,FALSE)</f>
        <v>6</v>
      </c>
      <c r="Q161" s="13" t="str">
        <f>VLOOKUP(E161, 'Season Position'!$A$2:$C$13,3,FALSE)</f>
        <v>Playoffs</v>
      </c>
      <c r="R161">
        <f t="shared" si="23"/>
        <v>0</v>
      </c>
      <c r="S161" s="21" t="str">
        <f t="shared" si="16"/>
        <v>60-69</v>
      </c>
    </row>
    <row r="162" spans="1:19" ht="15.75" customHeight="1">
      <c r="A162" s="1">
        <v>81</v>
      </c>
      <c r="B162" s="1">
        <v>2012</v>
      </c>
      <c r="C162" s="1">
        <v>14</v>
      </c>
      <c r="D162" s="1" t="s">
        <v>23</v>
      </c>
      <c r="E162" s="1" t="s">
        <v>19</v>
      </c>
      <c r="F162" s="1" t="s">
        <v>13</v>
      </c>
      <c r="G162" s="1">
        <v>110</v>
      </c>
      <c r="H162" s="1">
        <v>76</v>
      </c>
      <c r="I162" s="1" t="s">
        <v>35</v>
      </c>
      <c r="J162">
        <f t="shared" si="17"/>
        <v>1</v>
      </c>
      <c r="K162">
        <f t="shared" si="18"/>
        <v>0</v>
      </c>
      <c r="L162">
        <f t="shared" si="19"/>
        <v>0</v>
      </c>
      <c r="M162">
        <f t="shared" si="20"/>
        <v>3</v>
      </c>
      <c r="N162" s="6">
        <f t="shared" si="21"/>
        <v>0.81818181818181812</v>
      </c>
      <c r="O162" t="str">
        <f t="shared" si="22"/>
        <v>Y</v>
      </c>
      <c r="P162" s="13">
        <f>VLOOKUP(E162, 'Season Position'!$A$2:$C$13,2,FALSE)</f>
        <v>9</v>
      </c>
      <c r="Q162" s="13" t="str">
        <f>VLOOKUP(E162, 'Season Position'!$A$2:$C$13,3,FALSE)</f>
        <v>Missed</v>
      </c>
      <c r="R162">
        <f t="shared" si="23"/>
        <v>1</v>
      </c>
      <c r="S162" s="21" t="str">
        <f t="shared" si="16"/>
        <v>110-119</v>
      </c>
    </row>
    <row r="163" spans="1:19" ht="15.75" customHeight="1">
      <c r="A163" s="1">
        <v>81</v>
      </c>
      <c r="B163" s="1">
        <v>2012</v>
      </c>
      <c r="C163" s="1">
        <v>14</v>
      </c>
      <c r="D163" s="1" t="s">
        <v>23</v>
      </c>
      <c r="E163" s="1" t="s">
        <v>13</v>
      </c>
      <c r="F163" s="1" t="s">
        <v>19</v>
      </c>
      <c r="G163" s="1">
        <v>76</v>
      </c>
      <c r="H163" s="1">
        <v>110</v>
      </c>
      <c r="I163" s="1" t="s">
        <v>37</v>
      </c>
      <c r="J163">
        <f t="shared" si="17"/>
        <v>0</v>
      </c>
      <c r="K163">
        <f t="shared" si="18"/>
        <v>1</v>
      </c>
      <c r="L163">
        <f t="shared" si="19"/>
        <v>0</v>
      </c>
      <c r="M163">
        <f t="shared" si="20"/>
        <v>7</v>
      </c>
      <c r="N163" s="6">
        <f t="shared" si="21"/>
        <v>0.45454545454545459</v>
      </c>
      <c r="O163" t="str">
        <f t="shared" si="22"/>
        <v>N</v>
      </c>
      <c r="P163" s="13">
        <f>VLOOKUP(E163, 'Season Position'!$A$2:$C$13,2,FALSE)</f>
        <v>11</v>
      </c>
      <c r="Q163" s="13" t="str">
        <f>VLOOKUP(E163, 'Season Position'!$A$2:$C$13,3,FALSE)</f>
        <v>Missed</v>
      </c>
      <c r="R163">
        <f t="shared" si="23"/>
        <v>0</v>
      </c>
      <c r="S163" s="21" t="str">
        <f t="shared" si="16"/>
        <v>70-79</v>
      </c>
    </row>
    <row r="164" spans="1:19" ht="15.75" customHeight="1">
      <c r="A164" s="1">
        <v>82</v>
      </c>
      <c r="B164" s="1">
        <v>2012</v>
      </c>
      <c r="C164" s="1">
        <v>14</v>
      </c>
      <c r="D164" s="1" t="s">
        <v>23</v>
      </c>
      <c r="E164" s="1" t="s">
        <v>15</v>
      </c>
      <c r="F164" s="1" t="s">
        <v>11</v>
      </c>
      <c r="G164" s="1">
        <v>59</v>
      </c>
      <c r="H164" s="1">
        <v>88</v>
      </c>
      <c r="I164" s="1" t="s">
        <v>37</v>
      </c>
      <c r="J164">
        <f t="shared" si="17"/>
        <v>0</v>
      </c>
      <c r="K164">
        <f t="shared" si="18"/>
        <v>1</v>
      </c>
      <c r="L164">
        <f t="shared" si="19"/>
        <v>0</v>
      </c>
      <c r="M164">
        <f t="shared" si="20"/>
        <v>10</v>
      </c>
      <c r="N164" s="6">
        <f t="shared" si="21"/>
        <v>0.18181818181818177</v>
      </c>
      <c r="O164" t="str">
        <f t="shared" si="22"/>
        <v>N</v>
      </c>
      <c r="P164" s="13">
        <f>VLOOKUP(E164, 'Season Position'!$A$2:$C$13,2,FALSE)</f>
        <v>12</v>
      </c>
      <c r="Q164" s="13" t="str">
        <f>VLOOKUP(E164, 'Season Position'!$A$2:$C$13,3,FALSE)</f>
        <v>Missed</v>
      </c>
      <c r="R164">
        <f t="shared" si="23"/>
        <v>0</v>
      </c>
      <c r="S164" s="21" t="str">
        <f t="shared" si="16"/>
        <v>50-59</v>
      </c>
    </row>
    <row r="165" spans="1:19" ht="15.75" customHeight="1">
      <c r="A165" s="1">
        <v>82</v>
      </c>
      <c r="B165" s="1">
        <v>2012</v>
      </c>
      <c r="C165" s="1">
        <v>14</v>
      </c>
      <c r="D165" s="1" t="s">
        <v>23</v>
      </c>
      <c r="E165" s="1" t="s">
        <v>11</v>
      </c>
      <c r="F165" s="1" t="s">
        <v>15</v>
      </c>
      <c r="G165" s="1">
        <v>88</v>
      </c>
      <c r="H165" s="1">
        <v>59</v>
      </c>
      <c r="I165" s="1" t="s">
        <v>35</v>
      </c>
      <c r="J165">
        <f t="shared" si="17"/>
        <v>1</v>
      </c>
      <c r="K165">
        <f t="shared" si="18"/>
        <v>0</v>
      </c>
      <c r="L165">
        <f t="shared" si="19"/>
        <v>0</v>
      </c>
      <c r="M165">
        <f t="shared" si="20"/>
        <v>4</v>
      </c>
      <c r="N165" s="6">
        <f t="shared" si="21"/>
        <v>0.72727272727272729</v>
      </c>
      <c r="O165" t="str">
        <f t="shared" si="22"/>
        <v>N</v>
      </c>
      <c r="P165" s="13">
        <f>VLOOKUP(E165, 'Season Position'!$A$2:$C$13,2,FALSE)</f>
        <v>8</v>
      </c>
      <c r="Q165" s="13" t="str">
        <f>VLOOKUP(E165, 'Season Position'!$A$2:$C$13,3,FALSE)</f>
        <v>Missed</v>
      </c>
      <c r="R165">
        <f t="shared" si="23"/>
        <v>1</v>
      </c>
      <c r="S165" s="21" t="str">
        <f t="shared" si="16"/>
        <v>80-89</v>
      </c>
    </row>
    <row r="166" spans="1:19" ht="15.75" customHeight="1">
      <c r="A166" s="1">
        <v>83</v>
      </c>
      <c r="B166" s="1">
        <v>2012</v>
      </c>
      <c r="C166" s="1">
        <v>14</v>
      </c>
      <c r="D166" s="1" t="s">
        <v>23</v>
      </c>
      <c r="E166" s="1" t="s">
        <v>16</v>
      </c>
      <c r="F166" s="1" t="s">
        <v>12</v>
      </c>
      <c r="G166" s="1">
        <v>68</v>
      </c>
      <c r="H166" s="1">
        <v>82</v>
      </c>
      <c r="I166" s="1" t="s">
        <v>37</v>
      </c>
      <c r="J166">
        <f t="shared" si="17"/>
        <v>0</v>
      </c>
      <c r="K166">
        <f t="shared" si="18"/>
        <v>1</v>
      </c>
      <c r="L166">
        <f t="shared" si="19"/>
        <v>0</v>
      </c>
      <c r="M166">
        <f t="shared" si="20"/>
        <v>8</v>
      </c>
      <c r="N166" s="6">
        <f t="shared" si="21"/>
        <v>0.36363636363636365</v>
      </c>
      <c r="O166" t="str">
        <f t="shared" si="22"/>
        <v>N</v>
      </c>
      <c r="P166" s="13">
        <f>VLOOKUP(E166, 'Season Position'!$A$2:$C$13,2,FALSE)</f>
        <v>10</v>
      </c>
      <c r="Q166" s="13" t="str">
        <f>VLOOKUP(E166, 'Season Position'!$A$2:$C$13,3,FALSE)</f>
        <v>Missed</v>
      </c>
      <c r="R166">
        <f t="shared" si="23"/>
        <v>0</v>
      </c>
      <c r="S166" s="21" t="str">
        <f t="shared" si="16"/>
        <v>60-69</v>
      </c>
    </row>
    <row r="167" spans="1:19" ht="15.75" customHeight="1">
      <c r="A167" s="1">
        <v>83</v>
      </c>
      <c r="B167" s="1">
        <v>2012</v>
      </c>
      <c r="C167" s="1">
        <v>14</v>
      </c>
      <c r="D167" s="1" t="s">
        <v>23</v>
      </c>
      <c r="E167" s="1" t="s">
        <v>12</v>
      </c>
      <c r="F167" s="1" t="s">
        <v>16</v>
      </c>
      <c r="G167" s="1">
        <v>82</v>
      </c>
      <c r="H167" s="1">
        <v>68</v>
      </c>
      <c r="I167" s="1" t="s">
        <v>35</v>
      </c>
      <c r="J167">
        <f t="shared" si="17"/>
        <v>1</v>
      </c>
      <c r="K167">
        <f t="shared" si="18"/>
        <v>0</v>
      </c>
      <c r="L167">
        <f t="shared" si="19"/>
        <v>0</v>
      </c>
      <c r="M167">
        <f t="shared" si="20"/>
        <v>5</v>
      </c>
      <c r="N167" s="6">
        <f t="shared" si="21"/>
        <v>0.63636363636363635</v>
      </c>
      <c r="O167" t="str">
        <f t="shared" si="22"/>
        <v>N</v>
      </c>
      <c r="P167" s="13">
        <f>VLOOKUP(E167, 'Season Position'!$A$2:$C$13,2,FALSE)</f>
        <v>7</v>
      </c>
      <c r="Q167" s="13" t="str">
        <f>VLOOKUP(E167, 'Season Position'!$A$2:$C$13,3,FALSE)</f>
        <v>Missed</v>
      </c>
      <c r="R167">
        <f t="shared" si="23"/>
        <v>1</v>
      </c>
      <c r="S167" s="21" t="str">
        <f t="shared" si="16"/>
        <v>80-89</v>
      </c>
    </row>
    <row r="168" spans="1:19" ht="15.75" customHeight="1">
      <c r="A168" s="1">
        <v>84</v>
      </c>
      <c r="B168" s="1">
        <v>2012</v>
      </c>
      <c r="C168" s="1">
        <v>15</v>
      </c>
      <c r="D168" s="1" t="s">
        <v>22</v>
      </c>
      <c r="E168" s="1" t="s">
        <v>21</v>
      </c>
      <c r="F168" s="1" t="s">
        <v>10</v>
      </c>
      <c r="G168" s="1">
        <v>83</v>
      </c>
      <c r="H168" s="1">
        <v>65</v>
      </c>
      <c r="I168" s="1" t="s">
        <v>35</v>
      </c>
      <c r="J168">
        <f t="shared" si="17"/>
        <v>1</v>
      </c>
      <c r="K168">
        <f t="shared" si="18"/>
        <v>0</v>
      </c>
      <c r="L168">
        <f t="shared" si="19"/>
        <v>0</v>
      </c>
      <c r="M168">
        <f t="shared" si="20"/>
        <v>8</v>
      </c>
      <c r="N168" s="6">
        <f t="shared" si="21"/>
        <v>0.36363636363636365</v>
      </c>
      <c r="O168" t="str">
        <f t="shared" si="22"/>
        <v>N</v>
      </c>
      <c r="P168" s="13">
        <f>VLOOKUP(E168, 'Season Position'!$A$2:$C$13,2,FALSE)</f>
        <v>1</v>
      </c>
      <c r="Q168" s="13" t="str">
        <f>VLOOKUP(E168, 'Season Position'!$A$2:$C$13,3,FALSE)</f>
        <v>Playoffs</v>
      </c>
      <c r="R168">
        <f t="shared" si="23"/>
        <v>1</v>
      </c>
      <c r="S168" s="21" t="str">
        <f t="shared" si="16"/>
        <v>80-89</v>
      </c>
    </row>
    <row r="169" spans="1:19" ht="15.75" customHeight="1">
      <c r="A169" s="1">
        <v>84</v>
      </c>
      <c r="B169" s="1">
        <v>2012</v>
      </c>
      <c r="C169" s="1">
        <v>15</v>
      </c>
      <c r="D169" s="1" t="s">
        <v>22</v>
      </c>
      <c r="E169" s="1" t="s">
        <v>10</v>
      </c>
      <c r="F169" s="1" t="s">
        <v>21</v>
      </c>
      <c r="G169" s="1">
        <v>65</v>
      </c>
      <c r="H169" s="1">
        <v>83</v>
      </c>
      <c r="I169" s="1" t="s">
        <v>37</v>
      </c>
      <c r="J169">
        <f t="shared" si="17"/>
        <v>0</v>
      </c>
      <c r="K169">
        <f t="shared" si="18"/>
        <v>1</v>
      </c>
      <c r="L169">
        <f t="shared" si="19"/>
        <v>0</v>
      </c>
      <c r="M169">
        <f t="shared" si="20"/>
        <v>11</v>
      </c>
      <c r="N169" s="6">
        <f t="shared" si="21"/>
        <v>9.0909090909090939E-2</v>
      </c>
      <c r="O169" t="str">
        <f t="shared" si="22"/>
        <v>N</v>
      </c>
      <c r="P169" s="13">
        <f>VLOOKUP(E169, 'Season Position'!$A$2:$C$13,2,FALSE)</f>
        <v>3</v>
      </c>
      <c r="Q169" s="13" t="str">
        <f>VLOOKUP(E169, 'Season Position'!$A$2:$C$13,3,FALSE)</f>
        <v>Playoffs</v>
      </c>
      <c r="R169">
        <f t="shared" si="23"/>
        <v>0</v>
      </c>
      <c r="S169" s="21" t="str">
        <f t="shared" si="16"/>
        <v>60-69</v>
      </c>
    </row>
    <row r="170" spans="1:19" ht="15.75" customHeight="1">
      <c r="A170" s="1">
        <v>85</v>
      </c>
      <c r="B170" s="1">
        <v>2012</v>
      </c>
      <c r="C170" s="1">
        <v>15</v>
      </c>
      <c r="D170" s="1" t="s">
        <v>22</v>
      </c>
      <c r="E170" s="1" t="s">
        <v>14</v>
      </c>
      <c r="F170" s="1" t="s">
        <v>20</v>
      </c>
      <c r="G170" s="1">
        <v>129</v>
      </c>
      <c r="H170" s="1">
        <v>88</v>
      </c>
      <c r="I170" s="1" t="s">
        <v>35</v>
      </c>
      <c r="J170">
        <f t="shared" si="17"/>
        <v>1</v>
      </c>
      <c r="K170">
        <f t="shared" si="18"/>
        <v>0</v>
      </c>
      <c r="L170">
        <f t="shared" si="19"/>
        <v>0</v>
      </c>
      <c r="M170">
        <f t="shared" si="20"/>
        <v>1</v>
      </c>
      <c r="N170" s="6">
        <f t="shared" si="21"/>
        <v>1</v>
      </c>
      <c r="O170" t="str">
        <f t="shared" si="22"/>
        <v>Y</v>
      </c>
      <c r="P170" s="13">
        <f>VLOOKUP(E170, 'Season Position'!$A$2:$C$13,2,FALSE)</f>
        <v>2</v>
      </c>
      <c r="Q170" s="13" t="str">
        <f>VLOOKUP(E170, 'Season Position'!$A$2:$C$13,3,FALSE)</f>
        <v>Playoffs</v>
      </c>
      <c r="R170">
        <f t="shared" si="23"/>
        <v>1</v>
      </c>
      <c r="S170" s="21" t="str">
        <f t="shared" si="16"/>
        <v>120-129</v>
      </c>
    </row>
    <row r="171" spans="1:19" ht="15.75" customHeight="1">
      <c r="A171" s="1">
        <v>85</v>
      </c>
      <c r="B171" s="1">
        <v>2012</v>
      </c>
      <c r="C171" s="1">
        <v>15</v>
      </c>
      <c r="D171" s="1" t="s">
        <v>22</v>
      </c>
      <c r="E171" s="1" t="s">
        <v>20</v>
      </c>
      <c r="F171" s="1" t="s">
        <v>14</v>
      </c>
      <c r="G171" s="1">
        <v>88</v>
      </c>
      <c r="H171" s="1">
        <v>129</v>
      </c>
      <c r="I171" s="1" t="s">
        <v>37</v>
      </c>
      <c r="J171">
        <f t="shared" si="17"/>
        <v>0</v>
      </c>
      <c r="K171">
        <f t="shared" si="18"/>
        <v>1</v>
      </c>
      <c r="L171">
        <f t="shared" si="19"/>
        <v>0</v>
      </c>
      <c r="M171">
        <f t="shared" si="20"/>
        <v>5</v>
      </c>
      <c r="N171" s="6">
        <f t="shared" si="21"/>
        <v>0.63636363636363635</v>
      </c>
      <c r="O171" t="str">
        <f t="shared" si="22"/>
        <v>N</v>
      </c>
      <c r="P171" s="13">
        <f>VLOOKUP(E171, 'Season Position'!$A$2:$C$13,2,FALSE)</f>
        <v>4</v>
      </c>
      <c r="Q171" s="13" t="str">
        <f>VLOOKUP(E171, 'Season Position'!$A$2:$C$13,3,FALSE)</f>
        <v>Playoffs</v>
      </c>
      <c r="R171">
        <f t="shared" si="23"/>
        <v>0</v>
      </c>
      <c r="S171" s="21" t="str">
        <f t="shared" si="16"/>
        <v>80-89</v>
      </c>
    </row>
    <row r="172" spans="1:19" ht="15.75" customHeight="1">
      <c r="A172" s="1">
        <v>86</v>
      </c>
      <c r="B172" s="1">
        <v>2012</v>
      </c>
      <c r="C172" s="1">
        <v>15</v>
      </c>
      <c r="D172" s="1" t="s">
        <v>24</v>
      </c>
      <c r="E172" s="1" t="s">
        <v>18</v>
      </c>
      <c r="F172" s="1" t="s">
        <v>17</v>
      </c>
      <c r="G172" s="1">
        <v>106</v>
      </c>
      <c r="H172" s="1">
        <v>50</v>
      </c>
      <c r="I172" s="1" t="s">
        <v>35</v>
      </c>
      <c r="J172">
        <f t="shared" si="17"/>
        <v>1</v>
      </c>
      <c r="K172">
        <f t="shared" si="18"/>
        <v>0</v>
      </c>
      <c r="L172">
        <f t="shared" si="19"/>
        <v>0</v>
      </c>
      <c r="M172">
        <f t="shared" si="20"/>
        <v>2</v>
      </c>
      <c r="N172" s="6">
        <f t="shared" si="21"/>
        <v>0.90909090909090906</v>
      </c>
      <c r="O172" t="str">
        <f t="shared" si="22"/>
        <v>Y</v>
      </c>
      <c r="P172" s="13">
        <f>VLOOKUP(E172, 'Season Position'!$A$2:$C$13,2,FALSE)</f>
        <v>5</v>
      </c>
      <c r="Q172" s="13" t="str">
        <f>VLOOKUP(E172, 'Season Position'!$A$2:$C$13,3,FALSE)</f>
        <v>Playoffs</v>
      </c>
      <c r="R172">
        <f t="shared" si="23"/>
        <v>1</v>
      </c>
      <c r="S172" s="21" t="str">
        <f t="shared" si="16"/>
        <v>100-109</v>
      </c>
    </row>
    <row r="173" spans="1:19" ht="15.75" customHeight="1">
      <c r="A173" s="1">
        <v>86</v>
      </c>
      <c r="B173" s="1">
        <v>2012</v>
      </c>
      <c r="C173" s="1">
        <v>15</v>
      </c>
      <c r="D173" s="1" t="s">
        <v>24</v>
      </c>
      <c r="E173" s="1" t="s">
        <v>17</v>
      </c>
      <c r="F173" s="1" t="s">
        <v>18</v>
      </c>
      <c r="G173" s="1">
        <v>50</v>
      </c>
      <c r="H173" s="1">
        <v>106</v>
      </c>
      <c r="I173" s="1" t="s">
        <v>37</v>
      </c>
      <c r="J173">
        <f t="shared" si="17"/>
        <v>0</v>
      </c>
      <c r="K173">
        <f t="shared" si="18"/>
        <v>1</v>
      </c>
      <c r="L173">
        <f t="shared" si="19"/>
        <v>0</v>
      </c>
      <c r="M173">
        <f t="shared" si="20"/>
        <v>12</v>
      </c>
      <c r="N173" s="6">
        <f t="shared" si="21"/>
        <v>0</v>
      </c>
      <c r="O173" t="str">
        <f t="shared" si="22"/>
        <v>N</v>
      </c>
      <c r="P173" s="13">
        <f>VLOOKUP(E173, 'Season Position'!$A$2:$C$13,2,FALSE)</f>
        <v>6</v>
      </c>
      <c r="Q173" s="13" t="str">
        <f>VLOOKUP(E173, 'Season Position'!$A$2:$C$13,3,FALSE)</f>
        <v>Playoffs</v>
      </c>
      <c r="R173">
        <f t="shared" si="23"/>
        <v>0</v>
      </c>
      <c r="S173" s="21" t="str">
        <f t="shared" si="16"/>
        <v>50-59</v>
      </c>
    </row>
    <row r="174" spans="1:19" ht="15.75" customHeight="1">
      <c r="A174" s="1">
        <v>87</v>
      </c>
      <c r="B174" s="1">
        <v>2012</v>
      </c>
      <c r="C174" s="1">
        <v>15</v>
      </c>
      <c r="D174" s="1" t="s">
        <v>23</v>
      </c>
      <c r="E174" s="1" t="s">
        <v>11</v>
      </c>
      <c r="F174" s="1" t="s">
        <v>19</v>
      </c>
      <c r="G174" s="1">
        <v>89</v>
      </c>
      <c r="H174" s="1">
        <v>77</v>
      </c>
      <c r="I174" s="1" t="s">
        <v>35</v>
      </c>
      <c r="J174">
        <f t="shared" si="17"/>
        <v>1</v>
      </c>
      <c r="K174">
        <f t="shared" si="18"/>
        <v>0</v>
      </c>
      <c r="L174">
        <f t="shared" si="19"/>
        <v>0</v>
      </c>
      <c r="M174">
        <f t="shared" si="20"/>
        <v>3</v>
      </c>
      <c r="N174" s="6">
        <f t="shared" si="21"/>
        <v>0.81818181818181812</v>
      </c>
      <c r="O174" t="str">
        <f t="shared" si="22"/>
        <v>N</v>
      </c>
      <c r="P174" s="13">
        <f>VLOOKUP(E174, 'Season Position'!$A$2:$C$13,2,FALSE)</f>
        <v>8</v>
      </c>
      <c r="Q174" s="13" t="str">
        <f>VLOOKUP(E174, 'Season Position'!$A$2:$C$13,3,FALSE)</f>
        <v>Missed</v>
      </c>
      <c r="R174">
        <f t="shared" si="23"/>
        <v>1</v>
      </c>
      <c r="S174" s="21" t="str">
        <f t="shared" si="16"/>
        <v>80-89</v>
      </c>
    </row>
    <row r="175" spans="1:19" ht="15.75" customHeight="1">
      <c r="A175" s="1">
        <v>87</v>
      </c>
      <c r="B175" s="1">
        <v>2012</v>
      </c>
      <c r="C175" s="1">
        <v>15</v>
      </c>
      <c r="D175" s="1" t="s">
        <v>23</v>
      </c>
      <c r="E175" s="1" t="s">
        <v>19</v>
      </c>
      <c r="F175" s="1" t="s">
        <v>11</v>
      </c>
      <c r="G175" s="1">
        <v>77</v>
      </c>
      <c r="H175" s="1">
        <v>89</v>
      </c>
      <c r="I175" s="1" t="s">
        <v>37</v>
      </c>
      <c r="J175">
        <f t="shared" si="17"/>
        <v>0</v>
      </c>
      <c r="K175">
        <f t="shared" si="18"/>
        <v>1</v>
      </c>
      <c r="L175">
        <f t="shared" si="19"/>
        <v>0</v>
      </c>
      <c r="M175">
        <f t="shared" si="20"/>
        <v>10</v>
      </c>
      <c r="N175" s="6">
        <f t="shared" si="21"/>
        <v>0.18181818181818177</v>
      </c>
      <c r="O175" t="str">
        <f t="shared" si="22"/>
        <v>N</v>
      </c>
      <c r="P175" s="13">
        <f>VLOOKUP(E175, 'Season Position'!$A$2:$C$13,2,FALSE)</f>
        <v>9</v>
      </c>
      <c r="Q175" s="13" t="str">
        <f>VLOOKUP(E175, 'Season Position'!$A$2:$C$13,3,FALSE)</f>
        <v>Missed</v>
      </c>
      <c r="R175">
        <f t="shared" si="23"/>
        <v>0</v>
      </c>
      <c r="S175" s="21" t="str">
        <f t="shared" si="16"/>
        <v>70-79</v>
      </c>
    </row>
    <row r="176" spans="1:19" ht="15.75" customHeight="1">
      <c r="A176" s="1">
        <v>88</v>
      </c>
      <c r="B176" s="1">
        <v>2012</v>
      </c>
      <c r="C176" s="1">
        <v>15</v>
      </c>
      <c r="D176" s="1" t="s">
        <v>23</v>
      </c>
      <c r="E176" s="1" t="s">
        <v>12</v>
      </c>
      <c r="F176" s="1" t="s">
        <v>13</v>
      </c>
      <c r="G176" s="1">
        <v>86</v>
      </c>
      <c r="H176" s="1">
        <v>78</v>
      </c>
      <c r="I176" s="1" t="s">
        <v>35</v>
      </c>
      <c r="J176">
        <f t="shared" si="17"/>
        <v>1</v>
      </c>
      <c r="K176">
        <f t="shared" si="18"/>
        <v>0</v>
      </c>
      <c r="L176">
        <f t="shared" si="19"/>
        <v>0</v>
      </c>
      <c r="M176">
        <f t="shared" si="20"/>
        <v>7</v>
      </c>
      <c r="N176" s="6">
        <f t="shared" si="21"/>
        <v>0.45454545454545459</v>
      </c>
      <c r="O176" t="str">
        <f t="shared" si="22"/>
        <v>N</v>
      </c>
      <c r="P176" s="13">
        <f>VLOOKUP(E176, 'Season Position'!$A$2:$C$13,2,FALSE)</f>
        <v>7</v>
      </c>
      <c r="Q176" s="13" t="str">
        <f>VLOOKUP(E176, 'Season Position'!$A$2:$C$13,3,FALSE)</f>
        <v>Missed</v>
      </c>
      <c r="R176">
        <f t="shared" si="23"/>
        <v>1</v>
      </c>
      <c r="S176" s="21" t="str">
        <f t="shared" si="16"/>
        <v>80-89</v>
      </c>
    </row>
    <row r="177" spans="1:19" ht="15.75" customHeight="1">
      <c r="A177" s="1">
        <v>88</v>
      </c>
      <c r="B177" s="1">
        <v>2012</v>
      </c>
      <c r="C177" s="1">
        <v>15</v>
      </c>
      <c r="D177" s="1" t="s">
        <v>23</v>
      </c>
      <c r="E177" s="1" t="s">
        <v>13</v>
      </c>
      <c r="F177" s="1" t="s">
        <v>12</v>
      </c>
      <c r="G177" s="1">
        <v>78</v>
      </c>
      <c r="H177" s="1">
        <v>86</v>
      </c>
      <c r="I177" s="1" t="s">
        <v>37</v>
      </c>
      <c r="J177">
        <f t="shared" si="17"/>
        <v>0</v>
      </c>
      <c r="K177">
        <f t="shared" si="18"/>
        <v>1</v>
      </c>
      <c r="L177">
        <f t="shared" si="19"/>
        <v>0</v>
      </c>
      <c r="M177">
        <f t="shared" si="20"/>
        <v>9</v>
      </c>
      <c r="N177" s="6">
        <f t="shared" si="21"/>
        <v>0.27272727272727271</v>
      </c>
      <c r="O177" t="str">
        <f t="shared" si="22"/>
        <v>N</v>
      </c>
      <c r="P177" s="13">
        <f>VLOOKUP(E177, 'Season Position'!$A$2:$C$13,2,FALSE)</f>
        <v>11</v>
      </c>
      <c r="Q177" s="13" t="str">
        <f>VLOOKUP(E177, 'Season Position'!$A$2:$C$13,3,FALSE)</f>
        <v>Missed</v>
      </c>
      <c r="R177">
        <f t="shared" si="23"/>
        <v>0</v>
      </c>
      <c r="S177" s="21" t="str">
        <f t="shared" si="16"/>
        <v>70-79</v>
      </c>
    </row>
    <row r="178" spans="1:19" ht="15.75" customHeight="1">
      <c r="A178" s="1">
        <v>89</v>
      </c>
      <c r="B178" s="1">
        <v>2012</v>
      </c>
      <c r="C178" s="1">
        <v>15</v>
      </c>
      <c r="D178" s="1" t="s">
        <v>23</v>
      </c>
      <c r="E178" s="1" t="s">
        <v>16</v>
      </c>
      <c r="F178" s="1" t="s">
        <v>15</v>
      </c>
      <c r="G178" s="1">
        <v>89</v>
      </c>
      <c r="H178" s="1">
        <v>88</v>
      </c>
      <c r="I178" s="1" t="s">
        <v>35</v>
      </c>
      <c r="J178">
        <f t="shared" si="17"/>
        <v>1</v>
      </c>
      <c r="K178">
        <f t="shared" si="18"/>
        <v>0</v>
      </c>
      <c r="L178">
        <f t="shared" si="19"/>
        <v>0</v>
      </c>
      <c r="M178">
        <f t="shared" si="20"/>
        <v>3</v>
      </c>
      <c r="N178" s="6">
        <f t="shared" si="21"/>
        <v>0.81818181818181812</v>
      </c>
      <c r="O178" t="str">
        <f t="shared" si="22"/>
        <v>N</v>
      </c>
      <c r="P178" s="13">
        <f>VLOOKUP(E178, 'Season Position'!$A$2:$C$13,2,FALSE)</f>
        <v>10</v>
      </c>
      <c r="Q178" s="13" t="str">
        <f>VLOOKUP(E178, 'Season Position'!$A$2:$C$13,3,FALSE)</f>
        <v>Missed</v>
      </c>
      <c r="R178">
        <f t="shared" si="23"/>
        <v>1</v>
      </c>
      <c r="S178" s="21" t="str">
        <f t="shared" si="16"/>
        <v>80-89</v>
      </c>
    </row>
    <row r="179" spans="1:19" ht="15.75" customHeight="1">
      <c r="A179" s="1">
        <v>89</v>
      </c>
      <c r="B179" s="1">
        <v>2012</v>
      </c>
      <c r="C179" s="1">
        <v>15</v>
      </c>
      <c r="D179" s="1" t="s">
        <v>23</v>
      </c>
      <c r="E179" s="1" t="s">
        <v>15</v>
      </c>
      <c r="F179" s="1" t="s">
        <v>16</v>
      </c>
      <c r="G179" s="1">
        <v>88</v>
      </c>
      <c r="H179" s="1">
        <v>89</v>
      </c>
      <c r="I179" s="1" t="s">
        <v>37</v>
      </c>
      <c r="J179">
        <f t="shared" si="17"/>
        <v>0</v>
      </c>
      <c r="K179">
        <f t="shared" si="18"/>
        <v>1</v>
      </c>
      <c r="L179">
        <f t="shared" si="19"/>
        <v>0</v>
      </c>
      <c r="M179">
        <f t="shared" si="20"/>
        <v>5</v>
      </c>
      <c r="N179" s="6">
        <f t="shared" si="21"/>
        <v>0.63636363636363635</v>
      </c>
      <c r="O179" t="str">
        <f t="shared" si="22"/>
        <v>N</v>
      </c>
      <c r="P179" s="13">
        <f>VLOOKUP(E179, 'Season Position'!$A$2:$C$13,2,FALSE)</f>
        <v>12</v>
      </c>
      <c r="Q179" s="13" t="str">
        <f>VLOOKUP(E179, 'Season Position'!$A$2:$C$13,3,FALSE)</f>
        <v>Missed</v>
      </c>
      <c r="R179">
        <f t="shared" si="23"/>
        <v>0</v>
      </c>
      <c r="S179" s="21" t="str">
        <f t="shared" si="16"/>
        <v>80-89</v>
      </c>
    </row>
    <row r="180" spans="1:19" ht="15.75" customHeight="1">
      <c r="A180" s="1">
        <v>90</v>
      </c>
      <c r="B180" s="1">
        <v>2012</v>
      </c>
      <c r="C180" s="1">
        <v>16</v>
      </c>
      <c r="D180" s="1" t="s">
        <v>22</v>
      </c>
      <c r="E180" s="1" t="s">
        <v>21</v>
      </c>
      <c r="F180" s="1" t="s">
        <v>14</v>
      </c>
      <c r="G180" s="1">
        <v>121</v>
      </c>
      <c r="H180" s="1">
        <v>107</v>
      </c>
      <c r="I180" s="1" t="s">
        <v>35</v>
      </c>
      <c r="J180">
        <f t="shared" si="17"/>
        <v>1</v>
      </c>
      <c r="K180">
        <f t="shared" si="18"/>
        <v>0</v>
      </c>
      <c r="L180">
        <f t="shared" si="19"/>
        <v>0</v>
      </c>
      <c r="M180">
        <f t="shared" si="20"/>
        <v>2</v>
      </c>
      <c r="N180" s="6">
        <f t="shared" si="21"/>
        <v>0.90909090909090906</v>
      </c>
      <c r="O180" t="str">
        <f t="shared" si="22"/>
        <v>Y</v>
      </c>
      <c r="P180" s="13">
        <f>VLOOKUP(E180, 'Season Position'!$A$2:$C$13,2,FALSE)</f>
        <v>1</v>
      </c>
      <c r="Q180" s="13" t="str">
        <f>VLOOKUP(E180, 'Season Position'!$A$2:$C$13,3,FALSE)</f>
        <v>Playoffs</v>
      </c>
      <c r="R180">
        <f t="shared" si="23"/>
        <v>1</v>
      </c>
      <c r="S180" s="21" t="str">
        <f t="shared" si="16"/>
        <v>120-129</v>
      </c>
    </row>
    <row r="181" spans="1:19" ht="15.75" customHeight="1">
      <c r="A181" s="1">
        <v>90</v>
      </c>
      <c r="B181" s="1">
        <v>2012</v>
      </c>
      <c r="C181" s="1">
        <v>16</v>
      </c>
      <c r="D181" s="1" t="s">
        <v>22</v>
      </c>
      <c r="E181" s="1" t="s">
        <v>14</v>
      </c>
      <c r="F181" s="1" t="s">
        <v>21</v>
      </c>
      <c r="G181" s="1">
        <v>107</v>
      </c>
      <c r="H181" s="1">
        <v>121</v>
      </c>
      <c r="I181" s="1" t="s">
        <v>37</v>
      </c>
      <c r="J181">
        <f t="shared" si="17"/>
        <v>0</v>
      </c>
      <c r="K181">
        <f t="shared" si="18"/>
        <v>1</v>
      </c>
      <c r="L181">
        <f t="shared" si="19"/>
        <v>0</v>
      </c>
      <c r="M181">
        <f t="shared" si="20"/>
        <v>6</v>
      </c>
      <c r="N181" s="6">
        <f t="shared" si="21"/>
        <v>0.54545454545454541</v>
      </c>
      <c r="O181" t="str">
        <f t="shared" si="22"/>
        <v>Y</v>
      </c>
      <c r="P181" s="13">
        <f>VLOOKUP(E181, 'Season Position'!$A$2:$C$13,2,FALSE)</f>
        <v>2</v>
      </c>
      <c r="Q181" s="13" t="str">
        <f>VLOOKUP(E181, 'Season Position'!$A$2:$C$13,3,FALSE)</f>
        <v>Playoffs</v>
      </c>
      <c r="R181">
        <f t="shared" si="23"/>
        <v>0</v>
      </c>
      <c r="S181" s="21" t="str">
        <f t="shared" si="16"/>
        <v>100-109</v>
      </c>
    </row>
    <row r="182" spans="1:19" ht="15.75" customHeight="1">
      <c r="A182" s="1">
        <v>91</v>
      </c>
      <c r="B182" s="1">
        <v>2012</v>
      </c>
      <c r="C182" s="1">
        <v>16</v>
      </c>
      <c r="D182" s="1" t="s">
        <v>24</v>
      </c>
      <c r="E182" s="1" t="s">
        <v>10</v>
      </c>
      <c r="F182" s="1" t="s">
        <v>20</v>
      </c>
      <c r="G182" s="1">
        <v>140</v>
      </c>
      <c r="H182" s="1">
        <v>71</v>
      </c>
      <c r="I182" s="1" t="s">
        <v>35</v>
      </c>
      <c r="J182">
        <f t="shared" si="17"/>
        <v>1</v>
      </c>
      <c r="K182">
        <f t="shared" si="18"/>
        <v>0</v>
      </c>
      <c r="L182">
        <f t="shared" si="19"/>
        <v>0</v>
      </c>
      <c r="M182">
        <f t="shared" si="20"/>
        <v>1</v>
      </c>
      <c r="N182" s="6">
        <f t="shared" si="21"/>
        <v>1</v>
      </c>
      <c r="O182" t="str">
        <f t="shared" si="22"/>
        <v>Y</v>
      </c>
      <c r="P182" s="13">
        <f>VLOOKUP(E182, 'Season Position'!$A$2:$C$13,2,FALSE)</f>
        <v>3</v>
      </c>
      <c r="Q182" s="13" t="str">
        <f>VLOOKUP(E182, 'Season Position'!$A$2:$C$13,3,FALSE)</f>
        <v>Playoffs</v>
      </c>
      <c r="R182">
        <f t="shared" si="23"/>
        <v>1</v>
      </c>
      <c r="S182" s="21" t="str">
        <f t="shared" si="16"/>
        <v>140-149</v>
      </c>
    </row>
    <row r="183" spans="1:19" ht="15.75" customHeight="1">
      <c r="A183" s="1">
        <v>91</v>
      </c>
      <c r="B183" s="1">
        <v>2012</v>
      </c>
      <c r="C183" s="1">
        <v>16</v>
      </c>
      <c r="D183" s="1" t="s">
        <v>24</v>
      </c>
      <c r="E183" s="1" t="s">
        <v>20</v>
      </c>
      <c r="F183" s="1" t="s">
        <v>10</v>
      </c>
      <c r="G183" s="1">
        <v>71</v>
      </c>
      <c r="H183" s="1">
        <v>140</v>
      </c>
      <c r="I183" s="1" t="s">
        <v>37</v>
      </c>
      <c r="J183">
        <f t="shared" si="17"/>
        <v>0</v>
      </c>
      <c r="K183">
        <f t="shared" si="18"/>
        <v>1</v>
      </c>
      <c r="L183">
        <f t="shared" si="19"/>
        <v>0</v>
      </c>
      <c r="M183">
        <f t="shared" si="20"/>
        <v>10</v>
      </c>
      <c r="N183" s="6">
        <f t="shared" si="21"/>
        <v>0.18181818181818177</v>
      </c>
      <c r="O183" t="str">
        <f t="shared" si="22"/>
        <v>N</v>
      </c>
      <c r="P183" s="13">
        <f>VLOOKUP(E183, 'Season Position'!$A$2:$C$13,2,FALSE)</f>
        <v>4</v>
      </c>
      <c r="Q183" s="13" t="str">
        <f>VLOOKUP(E183, 'Season Position'!$A$2:$C$13,3,FALSE)</f>
        <v>Playoffs</v>
      </c>
      <c r="R183">
        <f t="shared" si="23"/>
        <v>0</v>
      </c>
      <c r="S183" s="21" t="str">
        <f t="shared" si="16"/>
        <v>70-79</v>
      </c>
    </row>
    <row r="184" spans="1:19" ht="15.75" customHeight="1">
      <c r="A184" s="1">
        <v>92</v>
      </c>
      <c r="B184" s="1">
        <v>2012</v>
      </c>
      <c r="C184" s="1">
        <v>16</v>
      </c>
      <c r="D184" s="1" t="s">
        <v>24</v>
      </c>
      <c r="E184" s="1" t="s">
        <v>18</v>
      </c>
      <c r="F184" s="1" t="s">
        <v>17</v>
      </c>
      <c r="G184" s="1">
        <v>112</v>
      </c>
      <c r="H184" s="1">
        <v>59</v>
      </c>
      <c r="I184" s="1" t="s">
        <v>35</v>
      </c>
      <c r="J184">
        <f t="shared" si="17"/>
        <v>1</v>
      </c>
      <c r="K184">
        <f t="shared" si="18"/>
        <v>0</v>
      </c>
      <c r="L184">
        <f t="shared" si="19"/>
        <v>0</v>
      </c>
      <c r="M184">
        <f t="shared" si="20"/>
        <v>4</v>
      </c>
      <c r="N184" s="6">
        <f t="shared" si="21"/>
        <v>0.72727272727272729</v>
      </c>
      <c r="O184" t="str">
        <f t="shared" si="22"/>
        <v>Y</v>
      </c>
      <c r="P184" s="13">
        <f>VLOOKUP(E184, 'Season Position'!$A$2:$C$13,2,FALSE)</f>
        <v>5</v>
      </c>
      <c r="Q184" s="13" t="str">
        <f>VLOOKUP(E184, 'Season Position'!$A$2:$C$13,3,FALSE)</f>
        <v>Playoffs</v>
      </c>
      <c r="R184">
        <f t="shared" si="23"/>
        <v>1</v>
      </c>
      <c r="S184" s="21" t="str">
        <f t="shared" si="16"/>
        <v>110-119</v>
      </c>
    </row>
    <row r="185" spans="1:19" ht="15.75" customHeight="1">
      <c r="A185" s="1">
        <v>92</v>
      </c>
      <c r="B185" s="1">
        <v>2012</v>
      </c>
      <c r="C185" s="1">
        <v>16</v>
      </c>
      <c r="D185" s="1" t="s">
        <v>24</v>
      </c>
      <c r="E185" s="1" t="s">
        <v>17</v>
      </c>
      <c r="F185" s="1" t="s">
        <v>18</v>
      </c>
      <c r="G185" s="1">
        <v>59</v>
      </c>
      <c r="H185" s="1">
        <v>112</v>
      </c>
      <c r="I185" s="1" t="s">
        <v>37</v>
      </c>
      <c r="J185">
        <f t="shared" si="17"/>
        <v>0</v>
      </c>
      <c r="K185">
        <f t="shared" si="18"/>
        <v>1</v>
      </c>
      <c r="L185">
        <f t="shared" si="19"/>
        <v>0</v>
      </c>
      <c r="M185">
        <f t="shared" si="20"/>
        <v>11</v>
      </c>
      <c r="N185" s="6">
        <f t="shared" si="21"/>
        <v>9.0909090909090939E-2</v>
      </c>
      <c r="O185" t="str">
        <f t="shared" si="22"/>
        <v>N</v>
      </c>
      <c r="P185" s="13">
        <f>VLOOKUP(E185, 'Season Position'!$A$2:$C$13,2,FALSE)</f>
        <v>6</v>
      </c>
      <c r="Q185" s="13" t="str">
        <f>VLOOKUP(E185, 'Season Position'!$A$2:$C$13,3,FALSE)</f>
        <v>Playoffs</v>
      </c>
      <c r="R185">
        <f t="shared" si="23"/>
        <v>0</v>
      </c>
      <c r="S185" s="21" t="str">
        <f t="shared" si="16"/>
        <v>50-59</v>
      </c>
    </row>
    <row r="186" spans="1:19" ht="15.75" customHeight="1">
      <c r="A186" s="1">
        <v>93</v>
      </c>
      <c r="B186" s="1">
        <v>2012</v>
      </c>
      <c r="C186" s="1">
        <v>16</v>
      </c>
      <c r="D186" s="1" t="s">
        <v>23</v>
      </c>
      <c r="E186" s="1" t="s">
        <v>12</v>
      </c>
      <c r="F186" s="1" t="s">
        <v>11</v>
      </c>
      <c r="G186" s="1">
        <v>109</v>
      </c>
      <c r="H186" s="1">
        <v>79</v>
      </c>
      <c r="I186" s="1" t="s">
        <v>35</v>
      </c>
      <c r="J186">
        <f t="shared" si="17"/>
        <v>1</v>
      </c>
      <c r="K186">
        <f t="shared" si="18"/>
        <v>0</v>
      </c>
      <c r="L186">
        <f t="shared" si="19"/>
        <v>0</v>
      </c>
      <c r="M186">
        <f t="shared" si="20"/>
        <v>5</v>
      </c>
      <c r="N186" s="6">
        <f t="shared" si="21"/>
        <v>0.63636363636363635</v>
      </c>
      <c r="O186" t="str">
        <f t="shared" si="22"/>
        <v>Y</v>
      </c>
      <c r="P186" s="13">
        <f>VLOOKUP(E186, 'Season Position'!$A$2:$C$13,2,FALSE)</f>
        <v>7</v>
      </c>
      <c r="Q186" s="13" t="str">
        <f>VLOOKUP(E186, 'Season Position'!$A$2:$C$13,3,FALSE)</f>
        <v>Missed</v>
      </c>
      <c r="R186">
        <f t="shared" si="23"/>
        <v>1</v>
      </c>
      <c r="S186" s="21" t="str">
        <f t="shared" si="16"/>
        <v>100-109</v>
      </c>
    </row>
    <row r="187" spans="1:19" ht="15.75" customHeight="1">
      <c r="A187" s="1">
        <v>93</v>
      </c>
      <c r="B187" s="1">
        <v>2012</v>
      </c>
      <c r="C187" s="1">
        <v>16</v>
      </c>
      <c r="D187" s="1" t="s">
        <v>23</v>
      </c>
      <c r="E187" s="1" t="s">
        <v>11</v>
      </c>
      <c r="F187" s="1" t="s">
        <v>12</v>
      </c>
      <c r="G187" s="1">
        <v>79</v>
      </c>
      <c r="H187" s="1">
        <v>109</v>
      </c>
      <c r="I187" s="1" t="s">
        <v>37</v>
      </c>
      <c r="J187">
        <f t="shared" si="17"/>
        <v>0</v>
      </c>
      <c r="K187">
        <f t="shared" si="18"/>
        <v>1</v>
      </c>
      <c r="L187">
        <f t="shared" si="19"/>
        <v>0</v>
      </c>
      <c r="M187">
        <f t="shared" si="20"/>
        <v>7</v>
      </c>
      <c r="N187" s="6">
        <f t="shared" si="21"/>
        <v>0.45454545454545459</v>
      </c>
      <c r="O187" t="str">
        <f t="shared" si="22"/>
        <v>N</v>
      </c>
      <c r="P187" s="13">
        <f>VLOOKUP(E187, 'Season Position'!$A$2:$C$13,2,FALSE)</f>
        <v>8</v>
      </c>
      <c r="Q187" s="13" t="str">
        <f>VLOOKUP(E187, 'Season Position'!$A$2:$C$13,3,FALSE)</f>
        <v>Missed</v>
      </c>
      <c r="R187">
        <f t="shared" si="23"/>
        <v>0</v>
      </c>
      <c r="S187" s="21" t="str">
        <f t="shared" si="16"/>
        <v>70-79</v>
      </c>
    </row>
    <row r="188" spans="1:19" ht="15.75" customHeight="1">
      <c r="A188" s="1">
        <v>94</v>
      </c>
      <c r="B188" s="1">
        <v>2012</v>
      </c>
      <c r="C188" s="1">
        <v>16</v>
      </c>
      <c r="D188" s="1" t="s">
        <v>23</v>
      </c>
      <c r="E188" s="1" t="s">
        <v>16</v>
      </c>
      <c r="F188" s="1" t="s">
        <v>19</v>
      </c>
      <c r="G188" s="1">
        <v>54</v>
      </c>
      <c r="H188" s="1">
        <v>113</v>
      </c>
      <c r="I188" s="1" t="s">
        <v>37</v>
      </c>
      <c r="J188">
        <f t="shared" si="17"/>
        <v>0</v>
      </c>
      <c r="K188">
        <f t="shared" si="18"/>
        <v>1</v>
      </c>
      <c r="L188">
        <f t="shared" si="19"/>
        <v>0</v>
      </c>
      <c r="M188">
        <f t="shared" si="20"/>
        <v>12</v>
      </c>
      <c r="N188" s="6">
        <f t="shared" si="21"/>
        <v>0</v>
      </c>
      <c r="O188" t="str">
        <f t="shared" si="22"/>
        <v>N</v>
      </c>
      <c r="P188" s="13">
        <f>VLOOKUP(E188, 'Season Position'!$A$2:$C$13,2,FALSE)</f>
        <v>10</v>
      </c>
      <c r="Q188" s="13" t="str">
        <f>VLOOKUP(E188, 'Season Position'!$A$2:$C$13,3,FALSE)</f>
        <v>Missed</v>
      </c>
      <c r="R188">
        <f t="shared" si="23"/>
        <v>0</v>
      </c>
      <c r="S188" s="21" t="str">
        <f t="shared" si="16"/>
        <v>50-59</v>
      </c>
    </row>
    <row r="189" spans="1:19" ht="15.75" customHeight="1">
      <c r="A189" s="1">
        <v>94</v>
      </c>
      <c r="B189" s="1">
        <v>2012</v>
      </c>
      <c r="C189" s="1">
        <v>16</v>
      </c>
      <c r="D189" s="1" t="s">
        <v>23</v>
      </c>
      <c r="E189" s="1" t="s">
        <v>19</v>
      </c>
      <c r="F189" s="1" t="s">
        <v>16</v>
      </c>
      <c r="G189" s="1">
        <v>113</v>
      </c>
      <c r="H189" s="1">
        <v>54</v>
      </c>
      <c r="I189" s="1" t="s">
        <v>35</v>
      </c>
      <c r="J189">
        <f t="shared" si="17"/>
        <v>1</v>
      </c>
      <c r="K189">
        <f t="shared" si="18"/>
        <v>0</v>
      </c>
      <c r="L189">
        <f t="shared" si="19"/>
        <v>0</v>
      </c>
      <c r="M189">
        <f t="shared" si="20"/>
        <v>3</v>
      </c>
      <c r="N189" s="6">
        <f t="shared" si="21"/>
        <v>0.81818181818181812</v>
      </c>
      <c r="O189" t="str">
        <f t="shared" si="22"/>
        <v>Y</v>
      </c>
      <c r="P189" s="13">
        <f>VLOOKUP(E189, 'Season Position'!$A$2:$C$13,2,FALSE)</f>
        <v>9</v>
      </c>
      <c r="Q189" s="13" t="str">
        <f>VLOOKUP(E189, 'Season Position'!$A$2:$C$13,3,FALSE)</f>
        <v>Missed</v>
      </c>
      <c r="R189">
        <f t="shared" si="23"/>
        <v>1</v>
      </c>
      <c r="S189" s="21" t="str">
        <f t="shared" si="16"/>
        <v>110-119</v>
      </c>
    </row>
    <row r="190" spans="1:19" ht="15.75" customHeight="1">
      <c r="A190" s="1">
        <v>95</v>
      </c>
      <c r="B190" s="1">
        <v>2012</v>
      </c>
      <c r="C190" s="1">
        <v>16</v>
      </c>
      <c r="D190" s="1" t="s">
        <v>23</v>
      </c>
      <c r="E190" s="1" t="s">
        <v>15</v>
      </c>
      <c r="F190" s="1" t="s">
        <v>13</v>
      </c>
      <c r="G190" s="1">
        <v>73</v>
      </c>
      <c r="H190" s="1">
        <v>74</v>
      </c>
      <c r="I190" s="1" t="s">
        <v>37</v>
      </c>
      <c r="J190">
        <f t="shared" si="17"/>
        <v>0</v>
      </c>
      <c r="K190">
        <f t="shared" si="18"/>
        <v>1</v>
      </c>
      <c r="L190">
        <f t="shared" si="19"/>
        <v>0</v>
      </c>
      <c r="M190">
        <f t="shared" si="20"/>
        <v>9</v>
      </c>
      <c r="N190" s="6">
        <f t="shared" si="21"/>
        <v>0.27272727272727271</v>
      </c>
      <c r="O190" t="str">
        <f t="shared" si="22"/>
        <v>N</v>
      </c>
      <c r="P190" s="13">
        <f>VLOOKUP(E190, 'Season Position'!$A$2:$C$13,2,FALSE)</f>
        <v>12</v>
      </c>
      <c r="Q190" s="13" t="str">
        <f>VLOOKUP(E190, 'Season Position'!$A$2:$C$13,3,FALSE)</f>
        <v>Missed</v>
      </c>
      <c r="R190">
        <f t="shared" si="23"/>
        <v>0</v>
      </c>
      <c r="S190" s="21" t="str">
        <f t="shared" si="16"/>
        <v>70-79</v>
      </c>
    </row>
    <row r="191" spans="1:19" ht="15.75" customHeight="1">
      <c r="A191" s="1">
        <v>95</v>
      </c>
      <c r="B191" s="1">
        <v>2012</v>
      </c>
      <c r="C191" s="1">
        <v>16</v>
      </c>
      <c r="D191" s="1" t="s">
        <v>23</v>
      </c>
      <c r="E191" s="1" t="s">
        <v>13</v>
      </c>
      <c r="F191" s="1" t="s">
        <v>15</v>
      </c>
      <c r="G191" s="1">
        <v>74</v>
      </c>
      <c r="H191" s="1">
        <v>73</v>
      </c>
      <c r="I191" s="1" t="s">
        <v>35</v>
      </c>
      <c r="J191">
        <f t="shared" si="17"/>
        <v>1</v>
      </c>
      <c r="K191">
        <f t="shared" si="18"/>
        <v>0</v>
      </c>
      <c r="L191">
        <f t="shared" si="19"/>
        <v>0</v>
      </c>
      <c r="M191">
        <f t="shared" si="20"/>
        <v>8</v>
      </c>
      <c r="N191" s="6">
        <f t="shared" si="21"/>
        <v>0.36363636363636365</v>
      </c>
      <c r="O191" t="str">
        <f t="shared" si="22"/>
        <v>N</v>
      </c>
      <c r="P191" s="13">
        <f>VLOOKUP(E191, 'Season Position'!$A$2:$C$13,2,FALSE)</f>
        <v>11</v>
      </c>
      <c r="Q191" s="13" t="str">
        <f>VLOOKUP(E191, 'Season Position'!$A$2:$C$13,3,FALSE)</f>
        <v>Missed</v>
      </c>
      <c r="R191">
        <f t="shared" si="23"/>
        <v>1</v>
      </c>
      <c r="S191" s="21" t="str">
        <f t="shared" si="16"/>
        <v>70-79</v>
      </c>
    </row>
    <row r="192" spans="1:19" ht="15.75" customHeight="1">
      <c r="A192" s="1">
        <v>96</v>
      </c>
      <c r="B192" s="1">
        <v>2013</v>
      </c>
      <c r="C192" s="1">
        <v>1</v>
      </c>
      <c r="D192" s="1" t="s">
        <v>9</v>
      </c>
      <c r="E192" s="1" t="s">
        <v>10</v>
      </c>
      <c r="F192" s="1" t="s">
        <v>25</v>
      </c>
      <c r="G192" s="1">
        <v>86</v>
      </c>
      <c r="H192" s="1">
        <v>78</v>
      </c>
      <c r="I192" s="1" t="s">
        <v>35</v>
      </c>
      <c r="J192">
        <f t="shared" si="17"/>
        <v>1</v>
      </c>
      <c r="K192">
        <f t="shared" si="18"/>
        <v>0</v>
      </c>
      <c r="L192">
        <f t="shared" si="19"/>
        <v>0</v>
      </c>
      <c r="M192">
        <f t="shared" si="20"/>
        <v>10</v>
      </c>
      <c r="N192" s="6">
        <f>1-((M192-1)/15)</f>
        <v>0.4</v>
      </c>
      <c r="O192" t="str">
        <f t="shared" si="22"/>
        <v>N</v>
      </c>
      <c r="P192" s="13">
        <f>VLOOKUP(E192, 'Season Position'!$A$16:$C$31,2,FALSE)</f>
        <v>15</v>
      </c>
      <c r="Q192" s="13" t="str">
        <f>VLOOKUP(E192, 'Season Position'!$A$16:$C$31,3,FALSE)</f>
        <v>Missed</v>
      </c>
      <c r="R192">
        <f t="shared" si="23"/>
        <v>1</v>
      </c>
      <c r="S192" s="21" t="str">
        <f t="shared" si="16"/>
        <v>80-89</v>
      </c>
    </row>
    <row r="193" spans="1:19" ht="15.75" customHeight="1">
      <c r="A193" s="1">
        <v>96</v>
      </c>
      <c r="B193" s="1">
        <v>2013</v>
      </c>
      <c r="C193" s="1">
        <v>1</v>
      </c>
      <c r="D193" s="1" t="s">
        <v>9</v>
      </c>
      <c r="E193" s="1" t="s">
        <v>25</v>
      </c>
      <c r="F193" s="1" t="s">
        <v>10</v>
      </c>
      <c r="G193" s="1">
        <v>78</v>
      </c>
      <c r="H193" s="1">
        <v>86</v>
      </c>
      <c r="I193" s="1" t="s">
        <v>37</v>
      </c>
      <c r="J193">
        <f t="shared" ref="J193:J256" si="24">IF(I193="Won", 1, 0)</f>
        <v>0</v>
      </c>
      <c r="K193">
        <f t="shared" ref="K193:K256" si="25">IF(I193="Lost", 1, 0)</f>
        <v>1</v>
      </c>
      <c r="L193">
        <f t="shared" ref="L193:L256" si="26">IF(I193="Tie", 1, 0)</f>
        <v>0</v>
      </c>
      <c r="M193">
        <f t="shared" si="20"/>
        <v>12</v>
      </c>
      <c r="N193" s="6">
        <f t="shared" ref="N193:N256" si="27">1-((M193-1)/15)</f>
        <v>0.26666666666666672</v>
      </c>
      <c r="O193" t="str">
        <f t="shared" si="22"/>
        <v>N</v>
      </c>
      <c r="P193" s="13">
        <f>VLOOKUP(E193, 'Season Position'!$A$16:$C$31,2,FALSE)</f>
        <v>13</v>
      </c>
      <c r="Q193" s="13" t="str">
        <f>VLOOKUP(E193, 'Season Position'!$A$16:$C$31,3,FALSE)</f>
        <v>Missed</v>
      </c>
      <c r="R193">
        <f t="shared" si="23"/>
        <v>0</v>
      </c>
      <c r="S193" s="21" t="str">
        <f t="shared" si="16"/>
        <v>70-79</v>
      </c>
    </row>
    <row r="194" spans="1:19" ht="15.75" customHeight="1">
      <c r="A194" s="1">
        <v>97</v>
      </c>
      <c r="B194" s="1">
        <v>2013</v>
      </c>
      <c r="C194" s="1">
        <v>1</v>
      </c>
      <c r="D194" s="1" t="s">
        <v>9</v>
      </c>
      <c r="E194" s="1" t="s">
        <v>21</v>
      </c>
      <c r="F194" s="1" t="s">
        <v>18</v>
      </c>
      <c r="G194" s="1">
        <v>77</v>
      </c>
      <c r="H194" s="1">
        <v>59</v>
      </c>
      <c r="I194" s="1" t="s">
        <v>35</v>
      </c>
      <c r="J194">
        <f t="shared" si="24"/>
        <v>1</v>
      </c>
      <c r="K194">
        <f t="shared" si="25"/>
        <v>0</v>
      </c>
      <c r="L194">
        <f t="shared" si="26"/>
        <v>0</v>
      </c>
      <c r="M194">
        <f t="shared" si="20"/>
        <v>13</v>
      </c>
      <c r="N194" s="6">
        <f t="shared" si="27"/>
        <v>0.19999999999999996</v>
      </c>
      <c r="O194" t="str">
        <f t="shared" si="22"/>
        <v>N</v>
      </c>
      <c r="P194" s="13">
        <f>VLOOKUP(E194, 'Season Position'!$A$16:$C$31,2,FALSE)</f>
        <v>4</v>
      </c>
      <c r="Q194" s="13" t="str">
        <f>VLOOKUP(E194, 'Season Position'!$A$16:$C$31,3,FALSE)</f>
        <v>Playoffs</v>
      </c>
      <c r="R194">
        <f t="shared" si="23"/>
        <v>1</v>
      </c>
      <c r="S194" s="21" t="str">
        <f t="shared" ref="S194:S257" si="28">ROUNDDOWN(G194/10,0)*10&amp;"-"&amp;ROUNDDOWN(G194/10,0)*10+9</f>
        <v>70-79</v>
      </c>
    </row>
    <row r="195" spans="1:19" ht="15.75" customHeight="1">
      <c r="A195" s="1">
        <v>97</v>
      </c>
      <c r="B195" s="1">
        <v>2013</v>
      </c>
      <c r="C195" s="1">
        <v>1</v>
      </c>
      <c r="D195" s="1" t="s">
        <v>9</v>
      </c>
      <c r="E195" s="1" t="s">
        <v>18</v>
      </c>
      <c r="F195" s="1" t="s">
        <v>21</v>
      </c>
      <c r="G195" s="1">
        <v>59</v>
      </c>
      <c r="H195" s="1">
        <v>77</v>
      </c>
      <c r="I195" s="1" t="s">
        <v>37</v>
      </c>
      <c r="J195">
        <f t="shared" si="24"/>
        <v>0</v>
      </c>
      <c r="K195">
        <f t="shared" si="25"/>
        <v>1</v>
      </c>
      <c r="L195">
        <f t="shared" si="26"/>
        <v>0</v>
      </c>
      <c r="M195">
        <f t="shared" ref="M195:M258" si="29">1+SUMPRODUCT(($B$2:$B$10000=B195)*($C$2:$C$10000=C195)*($G$2:$G$10000&gt;G195))</f>
        <v>15</v>
      </c>
      <c r="N195" s="6">
        <f t="shared" si="27"/>
        <v>6.6666666666666652E-2</v>
      </c>
      <c r="O195" t="str">
        <f t="shared" ref="O195:O258" si="30">IF(G195&gt;99, "Y", "N")</f>
        <v>N</v>
      </c>
      <c r="P195" s="13">
        <f>VLOOKUP(E195, 'Season Position'!$A$16:$C$31,2,FALSE)</f>
        <v>10</v>
      </c>
      <c r="Q195" s="13" t="str">
        <f>VLOOKUP(E195, 'Season Position'!$A$16:$C$31,3,FALSE)</f>
        <v>Missed</v>
      </c>
      <c r="R195">
        <f t="shared" ref="R195:R258" si="31">IF(J195=1, 1, IF(L195=1, 0.5, 0))</f>
        <v>0</v>
      </c>
      <c r="S195" s="21" t="str">
        <f t="shared" si="28"/>
        <v>50-59</v>
      </c>
    </row>
    <row r="196" spans="1:19" ht="15.75" customHeight="1">
      <c r="A196" s="1">
        <v>98</v>
      </c>
      <c r="B196" s="1">
        <v>2013</v>
      </c>
      <c r="C196" s="1">
        <v>1</v>
      </c>
      <c r="D196" s="1" t="s">
        <v>9</v>
      </c>
      <c r="E196" s="1" t="s">
        <v>16</v>
      </c>
      <c r="F196" s="1" t="s">
        <v>26</v>
      </c>
      <c r="G196" s="1">
        <v>87</v>
      </c>
      <c r="H196" s="1">
        <v>77</v>
      </c>
      <c r="I196" s="1" t="s">
        <v>35</v>
      </c>
      <c r="J196">
        <f t="shared" si="24"/>
        <v>1</v>
      </c>
      <c r="K196">
        <f t="shared" si="25"/>
        <v>0</v>
      </c>
      <c r="L196">
        <f t="shared" si="26"/>
        <v>0</v>
      </c>
      <c r="M196">
        <f t="shared" si="29"/>
        <v>8</v>
      </c>
      <c r="N196" s="6">
        <f t="shared" si="27"/>
        <v>0.53333333333333333</v>
      </c>
      <c r="O196" t="str">
        <f t="shared" si="30"/>
        <v>N</v>
      </c>
      <c r="P196" s="13">
        <f>VLOOKUP(E196, 'Season Position'!$A$16:$C$31,2,FALSE)</f>
        <v>7</v>
      </c>
      <c r="Q196" s="13" t="str">
        <f>VLOOKUP(E196, 'Season Position'!$A$16:$C$31,3,FALSE)</f>
        <v>Playoffs</v>
      </c>
      <c r="R196">
        <f t="shared" si="31"/>
        <v>1</v>
      </c>
      <c r="S196" s="21" t="str">
        <f t="shared" si="28"/>
        <v>80-89</v>
      </c>
    </row>
    <row r="197" spans="1:19" ht="15.75" customHeight="1">
      <c r="A197" s="1">
        <v>98</v>
      </c>
      <c r="B197" s="1">
        <v>2013</v>
      </c>
      <c r="C197" s="1">
        <v>1</v>
      </c>
      <c r="D197" s="1" t="s">
        <v>9</v>
      </c>
      <c r="E197" s="1" t="s">
        <v>26</v>
      </c>
      <c r="F197" s="1" t="s">
        <v>16</v>
      </c>
      <c r="G197" s="1">
        <v>77</v>
      </c>
      <c r="H197" s="1">
        <v>87</v>
      </c>
      <c r="I197" s="1" t="s">
        <v>37</v>
      </c>
      <c r="J197">
        <f t="shared" si="24"/>
        <v>0</v>
      </c>
      <c r="K197">
        <f t="shared" si="25"/>
        <v>1</v>
      </c>
      <c r="L197">
        <f t="shared" si="26"/>
        <v>0</v>
      </c>
      <c r="M197">
        <f t="shared" si="29"/>
        <v>13</v>
      </c>
      <c r="N197" s="6">
        <f t="shared" si="27"/>
        <v>0.19999999999999996</v>
      </c>
      <c r="O197" t="str">
        <f t="shared" si="30"/>
        <v>N</v>
      </c>
      <c r="P197" s="13">
        <f>VLOOKUP(E197, 'Season Position'!$A$16:$C$31,2,FALSE)</f>
        <v>9</v>
      </c>
      <c r="Q197" s="13" t="str">
        <f>VLOOKUP(E197, 'Season Position'!$A$16:$C$31,3,FALSE)</f>
        <v>Missed</v>
      </c>
      <c r="R197">
        <f t="shared" si="31"/>
        <v>0</v>
      </c>
      <c r="S197" s="21" t="str">
        <f t="shared" si="28"/>
        <v>70-79</v>
      </c>
    </row>
    <row r="198" spans="1:19" ht="15.75" customHeight="1">
      <c r="A198" s="1">
        <v>99</v>
      </c>
      <c r="B198" s="1">
        <v>2013</v>
      </c>
      <c r="C198" s="1">
        <v>1</v>
      </c>
      <c r="D198" s="1" t="s">
        <v>9</v>
      </c>
      <c r="E198" s="1" t="s">
        <v>27</v>
      </c>
      <c r="F198" s="1" t="s">
        <v>28</v>
      </c>
      <c r="G198" s="1">
        <v>79</v>
      </c>
      <c r="H198" s="1">
        <v>126</v>
      </c>
      <c r="I198" s="1" t="s">
        <v>37</v>
      </c>
      <c r="J198">
        <f t="shared" si="24"/>
        <v>0</v>
      </c>
      <c r="K198">
        <f t="shared" si="25"/>
        <v>1</v>
      </c>
      <c r="L198">
        <f t="shared" si="26"/>
        <v>0</v>
      </c>
      <c r="M198">
        <f t="shared" si="29"/>
        <v>11</v>
      </c>
      <c r="N198" s="6">
        <f t="shared" si="27"/>
        <v>0.33333333333333337</v>
      </c>
      <c r="O198" t="str">
        <f t="shared" si="30"/>
        <v>N</v>
      </c>
      <c r="P198" s="13">
        <f>VLOOKUP(E198, 'Season Position'!$A$16:$C$31,2,FALSE)</f>
        <v>1</v>
      </c>
      <c r="Q198" s="13" t="str">
        <f>VLOOKUP(E198, 'Season Position'!$A$16:$C$31,3,FALSE)</f>
        <v>Playoffs</v>
      </c>
      <c r="R198">
        <f t="shared" si="31"/>
        <v>0</v>
      </c>
      <c r="S198" s="21" t="str">
        <f t="shared" si="28"/>
        <v>70-79</v>
      </c>
    </row>
    <row r="199" spans="1:19" ht="15.75" customHeight="1">
      <c r="A199" s="1">
        <v>99</v>
      </c>
      <c r="B199" s="1">
        <v>2013</v>
      </c>
      <c r="C199" s="1">
        <v>1</v>
      </c>
      <c r="D199" s="1" t="s">
        <v>9</v>
      </c>
      <c r="E199" s="1" t="s">
        <v>28</v>
      </c>
      <c r="F199" s="1" t="s">
        <v>27</v>
      </c>
      <c r="G199" s="1">
        <v>126</v>
      </c>
      <c r="H199" s="1">
        <v>79</v>
      </c>
      <c r="I199" s="1" t="s">
        <v>35</v>
      </c>
      <c r="J199">
        <f t="shared" si="24"/>
        <v>1</v>
      </c>
      <c r="K199">
        <f t="shared" si="25"/>
        <v>0</v>
      </c>
      <c r="L199">
        <f t="shared" si="26"/>
        <v>0</v>
      </c>
      <c r="M199">
        <f t="shared" si="29"/>
        <v>2</v>
      </c>
      <c r="N199" s="6">
        <f t="shared" si="27"/>
        <v>0.93333333333333335</v>
      </c>
      <c r="O199" t="str">
        <f t="shared" si="30"/>
        <v>Y</v>
      </c>
      <c r="P199" s="13">
        <f>VLOOKUP(E199, 'Season Position'!$A$16:$C$31,2,FALSE)</f>
        <v>3</v>
      </c>
      <c r="Q199" s="13" t="str">
        <f>VLOOKUP(E199, 'Season Position'!$A$16:$C$31,3,FALSE)</f>
        <v>Playoffs</v>
      </c>
      <c r="R199">
        <f t="shared" si="31"/>
        <v>1</v>
      </c>
      <c r="S199" s="21" t="str">
        <f t="shared" si="28"/>
        <v>120-129</v>
      </c>
    </row>
    <row r="200" spans="1:19" ht="15.75" customHeight="1">
      <c r="A200" s="1">
        <v>100</v>
      </c>
      <c r="B200" s="1">
        <v>2013</v>
      </c>
      <c r="C200" s="1">
        <v>1</v>
      </c>
      <c r="D200" s="1" t="s">
        <v>9</v>
      </c>
      <c r="E200" s="1" t="s">
        <v>12</v>
      </c>
      <c r="F200" s="1" t="s">
        <v>14</v>
      </c>
      <c r="G200" s="1">
        <v>98</v>
      </c>
      <c r="H200" s="1">
        <v>141</v>
      </c>
      <c r="I200" s="1" t="s">
        <v>37</v>
      </c>
      <c r="J200">
        <f t="shared" si="24"/>
        <v>0</v>
      </c>
      <c r="K200">
        <f t="shared" si="25"/>
        <v>1</v>
      </c>
      <c r="L200">
        <f t="shared" si="26"/>
        <v>0</v>
      </c>
      <c r="M200">
        <f t="shared" si="29"/>
        <v>4</v>
      </c>
      <c r="N200" s="6">
        <f t="shared" si="27"/>
        <v>0.8</v>
      </c>
      <c r="O200" t="str">
        <f t="shared" si="30"/>
        <v>N</v>
      </c>
      <c r="P200" s="13">
        <f>VLOOKUP(E200, 'Season Position'!$A$16:$C$31,2,FALSE)</f>
        <v>2</v>
      </c>
      <c r="Q200" s="13" t="str">
        <f>VLOOKUP(E200, 'Season Position'!$A$16:$C$31,3,FALSE)</f>
        <v>Playoffs</v>
      </c>
      <c r="R200">
        <f t="shared" si="31"/>
        <v>0</v>
      </c>
      <c r="S200" s="21" t="str">
        <f t="shared" si="28"/>
        <v>90-99</v>
      </c>
    </row>
    <row r="201" spans="1:19" ht="15.75" customHeight="1">
      <c r="A201" s="1">
        <v>100</v>
      </c>
      <c r="B201" s="1">
        <v>2013</v>
      </c>
      <c r="C201" s="1">
        <v>1</v>
      </c>
      <c r="D201" s="1" t="s">
        <v>9</v>
      </c>
      <c r="E201" s="1" t="s">
        <v>14</v>
      </c>
      <c r="F201" s="1" t="s">
        <v>12</v>
      </c>
      <c r="G201" s="1">
        <v>141</v>
      </c>
      <c r="H201" s="1">
        <v>98</v>
      </c>
      <c r="I201" s="1" t="s">
        <v>35</v>
      </c>
      <c r="J201">
        <f t="shared" si="24"/>
        <v>1</v>
      </c>
      <c r="K201">
        <f t="shared" si="25"/>
        <v>0</v>
      </c>
      <c r="L201">
        <f t="shared" si="26"/>
        <v>0</v>
      </c>
      <c r="M201">
        <f t="shared" si="29"/>
        <v>1</v>
      </c>
      <c r="N201" s="6">
        <f t="shared" si="27"/>
        <v>1</v>
      </c>
      <c r="O201" t="str">
        <f t="shared" si="30"/>
        <v>Y</v>
      </c>
      <c r="P201" s="13">
        <f>VLOOKUP(E201, 'Season Position'!$A$16:$C$31,2,FALSE)</f>
        <v>8</v>
      </c>
      <c r="Q201" s="13" t="str">
        <f>VLOOKUP(E201, 'Season Position'!$A$16:$C$31,3,FALSE)</f>
        <v>Playoffs</v>
      </c>
      <c r="R201">
        <f t="shared" si="31"/>
        <v>1</v>
      </c>
      <c r="S201" s="21" t="str">
        <f t="shared" si="28"/>
        <v>140-149</v>
      </c>
    </row>
    <row r="202" spans="1:19" ht="15.75" customHeight="1">
      <c r="A202" s="1">
        <v>101</v>
      </c>
      <c r="B202" s="1">
        <v>2013</v>
      </c>
      <c r="C202" s="1">
        <v>1</v>
      </c>
      <c r="D202" s="1" t="s">
        <v>9</v>
      </c>
      <c r="E202" s="1" t="s">
        <v>29</v>
      </c>
      <c r="F202" s="1" t="s">
        <v>30</v>
      </c>
      <c r="G202" s="1">
        <v>87</v>
      </c>
      <c r="H202" s="1">
        <v>45</v>
      </c>
      <c r="I202" s="1" t="s">
        <v>35</v>
      </c>
      <c r="J202">
        <f t="shared" si="24"/>
        <v>1</v>
      </c>
      <c r="K202">
        <f t="shared" si="25"/>
        <v>0</v>
      </c>
      <c r="L202">
        <f t="shared" si="26"/>
        <v>0</v>
      </c>
      <c r="M202">
        <f t="shared" si="29"/>
        <v>8</v>
      </c>
      <c r="N202" s="6">
        <f t="shared" si="27"/>
        <v>0.53333333333333333</v>
      </c>
      <c r="O202" t="str">
        <f t="shared" si="30"/>
        <v>N</v>
      </c>
      <c r="P202" s="13">
        <f>VLOOKUP(E202, 'Season Position'!$A$16:$C$31,2,FALSE)</f>
        <v>16</v>
      </c>
      <c r="Q202" s="13" t="str">
        <f>VLOOKUP(E202, 'Season Position'!$A$16:$C$31,3,FALSE)</f>
        <v>Missed</v>
      </c>
      <c r="R202">
        <f t="shared" si="31"/>
        <v>1</v>
      </c>
      <c r="S202" s="21" t="str">
        <f t="shared" si="28"/>
        <v>80-89</v>
      </c>
    </row>
    <row r="203" spans="1:19" ht="15.75" customHeight="1">
      <c r="A203" s="1">
        <v>101</v>
      </c>
      <c r="B203" s="1">
        <v>2013</v>
      </c>
      <c r="C203" s="1">
        <v>1</v>
      </c>
      <c r="D203" s="1" t="s">
        <v>9</v>
      </c>
      <c r="E203" s="1" t="s">
        <v>30</v>
      </c>
      <c r="F203" s="1" t="s">
        <v>29</v>
      </c>
      <c r="G203" s="1">
        <v>45</v>
      </c>
      <c r="H203" s="1">
        <v>87</v>
      </c>
      <c r="I203" s="1" t="s">
        <v>37</v>
      </c>
      <c r="J203">
        <f t="shared" si="24"/>
        <v>0</v>
      </c>
      <c r="K203">
        <f t="shared" si="25"/>
        <v>1</v>
      </c>
      <c r="L203">
        <f t="shared" si="26"/>
        <v>0</v>
      </c>
      <c r="M203">
        <f t="shared" si="29"/>
        <v>16</v>
      </c>
      <c r="N203" s="6">
        <f t="shared" si="27"/>
        <v>0</v>
      </c>
      <c r="O203" t="str">
        <f t="shared" si="30"/>
        <v>N</v>
      </c>
      <c r="P203" s="13">
        <f>VLOOKUP(E203, 'Season Position'!$A$16:$C$31,2,FALSE)</f>
        <v>12</v>
      </c>
      <c r="Q203" s="13" t="str">
        <f>VLOOKUP(E203, 'Season Position'!$A$16:$C$31,3,FALSE)</f>
        <v>Missed</v>
      </c>
      <c r="R203">
        <f t="shared" si="31"/>
        <v>0</v>
      </c>
      <c r="S203" s="21" t="str">
        <f t="shared" si="28"/>
        <v>40-49</v>
      </c>
    </row>
    <row r="204" spans="1:19" ht="15.75" customHeight="1">
      <c r="A204" s="1">
        <v>102</v>
      </c>
      <c r="B204" s="1">
        <v>2013</v>
      </c>
      <c r="C204" s="1">
        <v>1</v>
      </c>
      <c r="D204" s="1" t="s">
        <v>9</v>
      </c>
      <c r="E204" s="1" t="s">
        <v>20</v>
      </c>
      <c r="F204" s="1" t="s">
        <v>11</v>
      </c>
      <c r="G204" s="1">
        <v>102</v>
      </c>
      <c r="H204" s="1">
        <v>98</v>
      </c>
      <c r="I204" s="1" t="s">
        <v>35</v>
      </c>
      <c r="J204">
        <f t="shared" si="24"/>
        <v>1</v>
      </c>
      <c r="K204">
        <f t="shared" si="25"/>
        <v>0</v>
      </c>
      <c r="L204">
        <f t="shared" si="26"/>
        <v>0</v>
      </c>
      <c r="M204">
        <f t="shared" si="29"/>
        <v>3</v>
      </c>
      <c r="N204" s="6">
        <f t="shared" si="27"/>
        <v>0.8666666666666667</v>
      </c>
      <c r="O204" t="str">
        <f t="shared" si="30"/>
        <v>Y</v>
      </c>
      <c r="P204" s="13">
        <f>VLOOKUP(E204, 'Season Position'!$A$16:$C$31,2,FALSE)</f>
        <v>5</v>
      </c>
      <c r="Q204" s="13" t="str">
        <f>VLOOKUP(E204, 'Season Position'!$A$16:$C$31,3,FALSE)</f>
        <v>Playoffs</v>
      </c>
      <c r="R204">
        <f t="shared" si="31"/>
        <v>1</v>
      </c>
      <c r="S204" s="21" t="str">
        <f t="shared" si="28"/>
        <v>100-109</v>
      </c>
    </row>
    <row r="205" spans="1:19" ht="15.75" customHeight="1">
      <c r="A205" s="1">
        <v>102</v>
      </c>
      <c r="B205" s="1">
        <v>2013</v>
      </c>
      <c r="C205" s="1">
        <v>1</v>
      </c>
      <c r="D205" s="1" t="s">
        <v>9</v>
      </c>
      <c r="E205" s="1" t="s">
        <v>11</v>
      </c>
      <c r="F205" s="1" t="s">
        <v>20</v>
      </c>
      <c r="G205" s="1">
        <v>98</v>
      </c>
      <c r="H205" s="1">
        <v>102</v>
      </c>
      <c r="I205" s="1" t="s">
        <v>37</v>
      </c>
      <c r="J205">
        <f t="shared" si="24"/>
        <v>0</v>
      </c>
      <c r="K205">
        <f t="shared" si="25"/>
        <v>1</v>
      </c>
      <c r="L205">
        <f t="shared" si="26"/>
        <v>0</v>
      </c>
      <c r="M205">
        <f t="shared" si="29"/>
        <v>4</v>
      </c>
      <c r="N205" s="6">
        <f t="shared" si="27"/>
        <v>0.8</v>
      </c>
      <c r="O205" t="str">
        <f t="shared" si="30"/>
        <v>N</v>
      </c>
      <c r="P205" s="13">
        <f>VLOOKUP(E205, 'Season Position'!$A$16:$C$31,2,FALSE)</f>
        <v>14</v>
      </c>
      <c r="Q205" s="13" t="str">
        <f>VLOOKUP(E205, 'Season Position'!$A$16:$C$31,3,FALSE)</f>
        <v>Missed</v>
      </c>
      <c r="R205">
        <f t="shared" si="31"/>
        <v>0</v>
      </c>
      <c r="S205" s="21" t="str">
        <f t="shared" si="28"/>
        <v>90-99</v>
      </c>
    </row>
    <row r="206" spans="1:19" ht="15.75" customHeight="1">
      <c r="A206" s="1">
        <v>103</v>
      </c>
      <c r="B206" s="1">
        <v>2013</v>
      </c>
      <c r="C206" s="1">
        <v>1</v>
      </c>
      <c r="D206" s="1" t="s">
        <v>9</v>
      </c>
      <c r="E206" s="1" t="s">
        <v>31</v>
      </c>
      <c r="F206" s="1" t="s">
        <v>13</v>
      </c>
      <c r="G206" s="1">
        <v>98</v>
      </c>
      <c r="H206" s="1">
        <v>96</v>
      </c>
      <c r="I206" s="1" t="s">
        <v>35</v>
      </c>
      <c r="J206">
        <f t="shared" si="24"/>
        <v>1</v>
      </c>
      <c r="K206">
        <f t="shared" si="25"/>
        <v>0</v>
      </c>
      <c r="L206">
        <f t="shared" si="26"/>
        <v>0</v>
      </c>
      <c r="M206">
        <f t="shared" si="29"/>
        <v>4</v>
      </c>
      <c r="N206" s="6">
        <f t="shared" si="27"/>
        <v>0.8</v>
      </c>
      <c r="O206" t="str">
        <f t="shared" si="30"/>
        <v>N</v>
      </c>
      <c r="P206" s="13">
        <f>VLOOKUP(E206, 'Season Position'!$A$16:$C$31,2,FALSE)</f>
        <v>11</v>
      </c>
      <c r="Q206" s="13" t="str">
        <f>VLOOKUP(E206, 'Season Position'!$A$16:$C$31,3,FALSE)</f>
        <v>Missed</v>
      </c>
      <c r="R206">
        <f t="shared" si="31"/>
        <v>1</v>
      </c>
      <c r="S206" s="21" t="str">
        <f t="shared" si="28"/>
        <v>90-99</v>
      </c>
    </row>
    <row r="207" spans="1:19" ht="15.75" customHeight="1">
      <c r="A207" s="1">
        <v>103</v>
      </c>
      <c r="B207" s="1">
        <v>2013</v>
      </c>
      <c r="C207" s="1">
        <v>1</v>
      </c>
      <c r="D207" s="1" t="s">
        <v>9</v>
      </c>
      <c r="E207" s="1" t="s">
        <v>13</v>
      </c>
      <c r="F207" s="1" t="s">
        <v>31</v>
      </c>
      <c r="G207" s="1">
        <v>96</v>
      </c>
      <c r="H207" s="1">
        <v>98</v>
      </c>
      <c r="I207" s="1" t="s">
        <v>37</v>
      </c>
      <c r="J207">
        <f t="shared" si="24"/>
        <v>0</v>
      </c>
      <c r="K207">
        <f t="shared" si="25"/>
        <v>1</v>
      </c>
      <c r="L207">
        <f t="shared" si="26"/>
        <v>0</v>
      </c>
      <c r="M207">
        <f t="shared" si="29"/>
        <v>7</v>
      </c>
      <c r="N207" s="6">
        <f t="shared" si="27"/>
        <v>0.6</v>
      </c>
      <c r="O207" t="str">
        <f t="shared" si="30"/>
        <v>N</v>
      </c>
      <c r="P207" s="13">
        <f>VLOOKUP(E207, 'Season Position'!$A$16:$C$31,2,FALSE)</f>
        <v>6</v>
      </c>
      <c r="Q207" s="13" t="str">
        <f>VLOOKUP(E207, 'Season Position'!$A$16:$C$31,3,FALSE)</f>
        <v>Playoffs</v>
      </c>
      <c r="R207">
        <f t="shared" si="31"/>
        <v>0</v>
      </c>
      <c r="S207" s="21" t="str">
        <f t="shared" si="28"/>
        <v>90-99</v>
      </c>
    </row>
    <row r="208" spans="1:19" ht="15.75" customHeight="1">
      <c r="A208" s="1">
        <v>104</v>
      </c>
      <c r="B208" s="1">
        <v>2013</v>
      </c>
      <c r="C208" s="1">
        <v>2</v>
      </c>
      <c r="D208" s="1" t="s">
        <v>9</v>
      </c>
      <c r="E208" s="1" t="s">
        <v>21</v>
      </c>
      <c r="F208" s="1" t="s">
        <v>10</v>
      </c>
      <c r="G208" s="1">
        <v>88</v>
      </c>
      <c r="H208" s="1">
        <v>72</v>
      </c>
      <c r="I208" s="1" t="s">
        <v>35</v>
      </c>
      <c r="J208">
        <f t="shared" si="24"/>
        <v>1</v>
      </c>
      <c r="K208">
        <f t="shared" si="25"/>
        <v>0</v>
      </c>
      <c r="L208">
        <f t="shared" si="26"/>
        <v>0</v>
      </c>
      <c r="M208">
        <f t="shared" si="29"/>
        <v>9</v>
      </c>
      <c r="N208" s="6">
        <f t="shared" si="27"/>
        <v>0.46666666666666667</v>
      </c>
      <c r="O208" t="str">
        <f t="shared" si="30"/>
        <v>N</v>
      </c>
      <c r="P208" s="13">
        <f>VLOOKUP(E208, 'Season Position'!$A$16:$C$31,2,FALSE)</f>
        <v>4</v>
      </c>
      <c r="Q208" s="13" t="str">
        <f>VLOOKUP(E208, 'Season Position'!$A$16:$C$31,3,FALSE)</f>
        <v>Playoffs</v>
      </c>
      <c r="R208">
        <f t="shared" si="31"/>
        <v>1</v>
      </c>
      <c r="S208" s="21" t="str">
        <f t="shared" si="28"/>
        <v>80-89</v>
      </c>
    </row>
    <row r="209" spans="1:19" ht="15.75" customHeight="1">
      <c r="A209" s="1">
        <v>104</v>
      </c>
      <c r="B209" s="1">
        <v>2013</v>
      </c>
      <c r="C209" s="1">
        <v>2</v>
      </c>
      <c r="D209" s="1" t="s">
        <v>9</v>
      </c>
      <c r="E209" s="1" t="s">
        <v>10</v>
      </c>
      <c r="F209" s="1" t="s">
        <v>21</v>
      </c>
      <c r="G209" s="1">
        <v>72</v>
      </c>
      <c r="H209" s="1">
        <v>88</v>
      </c>
      <c r="I209" s="1" t="s">
        <v>37</v>
      </c>
      <c r="J209">
        <f t="shared" si="24"/>
        <v>0</v>
      </c>
      <c r="K209">
        <f t="shared" si="25"/>
        <v>1</v>
      </c>
      <c r="L209">
        <f t="shared" si="26"/>
        <v>0</v>
      </c>
      <c r="M209">
        <f t="shared" si="29"/>
        <v>13</v>
      </c>
      <c r="N209" s="6">
        <f t="shared" si="27"/>
        <v>0.19999999999999996</v>
      </c>
      <c r="O209" t="str">
        <f t="shared" si="30"/>
        <v>N</v>
      </c>
      <c r="P209" s="13">
        <f>VLOOKUP(E209, 'Season Position'!$A$16:$C$31,2,FALSE)</f>
        <v>15</v>
      </c>
      <c r="Q209" s="13" t="str">
        <f>VLOOKUP(E209, 'Season Position'!$A$16:$C$31,3,FALSE)</f>
        <v>Missed</v>
      </c>
      <c r="R209">
        <f t="shared" si="31"/>
        <v>0</v>
      </c>
      <c r="S209" s="21" t="str">
        <f t="shared" si="28"/>
        <v>70-79</v>
      </c>
    </row>
    <row r="210" spans="1:19" ht="15.75" customHeight="1">
      <c r="A210" s="1">
        <v>105</v>
      </c>
      <c r="B210" s="1">
        <v>2013</v>
      </c>
      <c r="C210" s="1">
        <v>2</v>
      </c>
      <c r="D210" s="1" t="s">
        <v>9</v>
      </c>
      <c r="E210" s="1" t="s">
        <v>18</v>
      </c>
      <c r="F210" s="1" t="s">
        <v>25</v>
      </c>
      <c r="G210" s="1">
        <v>69</v>
      </c>
      <c r="H210" s="1">
        <v>69</v>
      </c>
      <c r="I210" s="1" t="s">
        <v>36</v>
      </c>
      <c r="J210">
        <f t="shared" si="24"/>
        <v>0</v>
      </c>
      <c r="K210">
        <f t="shared" si="25"/>
        <v>0</v>
      </c>
      <c r="L210">
        <f t="shared" si="26"/>
        <v>1</v>
      </c>
      <c r="M210">
        <f t="shared" si="29"/>
        <v>14</v>
      </c>
      <c r="N210" s="6">
        <f t="shared" si="27"/>
        <v>0.1333333333333333</v>
      </c>
      <c r="O210" t="str">
        <f t="shared" si="30"/>
        <v>N</v>
      </c>
      <c r="P210" s="13">
        <f>VLOOKUP(E210, 'Season Position'!$A$16:$C$31,2,FALSE)</f>
        <v>10</v>
      </c>
      <c r="Q210" s="13" t="str">
        <f>VLOOKUP(E210, 'Season Position'!$A$16:$C$31,3,FALSE)</f>
        <v>Missed</v>
      </c>
      <c r="R210">
        <f t="shared" si="31"/>
        <v>0.5</v>
      </c>
      <c r="S210" s="21" t="str">
        <f t="shared" si="28"/>
        <v>60-69</v>
      </c>
    </row>
    <row r="211" spans="1:19" ht="15.75" customHeight="1">
      <c r="A211" s="1">
        <v>105</v>
      </c>
      <c r="B211" s="1">
        <v>2013</v>
      </c>
      <c r="C211" s="1">
        <v>2</v>
      </c>
      <c r="D211" s="1" t="s">
        <v>9</v>
      </c>
      <c r="E211" s="1" t="s">
        <v>25</v>
      </c>
      <c r="F211" s="1" t="s">
        <v>18</v>
      </c>
      <c r="G211" s="1">
        <v>69</v>
      </c>
      <c r="H211" s="1">
        <v>69</v>
      </c>
      <c r="I211" s="1" t="s">
        <v>36</v>
      </c>
      <c r="J211">
        <f t="shared" si="24"/>
        <v>0</v>
      </c>
      <c r="K211">
        <f t="shared" si="25"/>
        <v>0</v>
      </c>
      <c r="L211">
        <f t="shared" si="26"/>
        <v>1</v>
      </c>
      <c r="M211">
        <f t="shared" si="29"/>
        <v>14</v>
      </c>
      <c r="N211" s="6">
        <f t="shared" si="27"/>
        <v>0.1333333333333333</v>
      </c>
      <c r="O211" t="str">
        <f t="shared" si="30"/>
        <v>N</v>
      </c>
      <c r="P211" s="13">
        <f>VLOOKUP(E211, 'Season Position'!$A$16:$C$31,2,FALSE)</f>
        <v>13</v>
      </c>
      <c r="Q211" s="13" t="str">
        <f>VLOOKUP(E211, 'Season Position'!$A$16:$C$31,3,FALSE)</f>
        <v>Missed</v>
      </c>
      <c r="R211">
        <f t="shared" si="31"/>
        <v>0.5</v>
      </c>
      <c r="S211" s="21" t="str">
        <f t="shared" si="28"/>
        <v>60-69</v>
      </c>
    </row>
    <row r="212" spans="1:19" ht="15.75" customHeight="1">
      <c r="A212" s="1">
        <v>106</v>
      </c>
      <c r="B212" s="1">
        <v>2013</v>
      </c>
      <c r="C212" s="1">
        <v>2</v>
      </c>
      <c r="D212" s="1" t="s">
        <v>9</v>
      </c>
      <c r="E212" s="1" t="s">
        <v>16</v>
      </c>
      <c r="F212" s="1" t="s">
        <v>27</v>
      </c>
      <c r="G212" s="1">
        <v>86</v>
      </c>
      <c r="H212" s="1">
        <v>79</v>
      </c>
      <c r="I212" s="1" t="s">
        <v>35</v>
      </c>
      <c r="J212">
        <f t="shared" si="24"/>
        <v>1</v>
      </c>
      <c r="K212">
        <f t="shared" si="25"/>
        <v>0</v>
      </c>
      <c r="L212">
        <f t="shared" si="26"/>
        <v>0</v>
      </c>
      <c r="M212">
        <f t="shared" si="29"/>
        <v>10</v>
      </c>
      <c r="N212" s="6">
        <f t="shared" si="27"/>
        <v>0.4</v>
      </c>
      <c r="O212" t="str">
        <f t="shared" si="30"/>
        <v>N</v>
      </c>
      <c r="P212" s="13">
        <f>VLOOKUP(E212, 'Season Position'!$A$16:$C$31,2,FALSE)</f>
        <v>7</v>
      </c>
      <c r="Q212" s="13" t="str">
        <f>VLOOKUP(E212, 'Season Position'!$A$16:$C$31,3,FALSE)</f>
        <v>Playoffs</v>
      </c>
      <c r="R212">
        <f t="shared" si="31"/>
        <v>1</v>
      </c>
      <c r="S212" s="21" t="str">
        <f t="shared" si="28"/>
        <v>80-89</v>
      </c>
    </row>
    <row r="213" spans="1:19" ht="15.75" customHeight="1">
      <c r="A213" s="1">
        <v>106</v>
      </c>
      <c r="B213" s="1">
        <v>2013</v>
      </c>
      <c r="C213" s="1">
        <v>2</v>
      </c>
      <c r="D213" s="1" t="s">
        <v>9</v>
      </c>
      <c r="E213" s="1" t="s">
        <v>27</v>
      </c>
      <c r="F213" s="1" t="s">
        <v>16</v>
      </c>
      <c r="G213" s="1">
        <v>79</v>
      </c>
      <c r="H213" s="1">
        <v>86</v>
      </c>
      <c r="I213" s="1" t="s">
        <v>37</v>
      </c>
      <c r="J213">
        <f t="shared" si="24"/>
        <v>0</v>
      </c>
      <c r="K213">
        <f t="shared" si="25"/>
        <v>1</v>
      </c>
      <c r="L213">
        <f t="shared" si="26"/>
        <v>0</v>
      </c>
      <c r="M213">
        <f t="shared" si="29"/>
        <v>11</v>
      </c>
      <c r="N213" s="6">
        <f t="shared" si="27"/>
        <v>0.33333333333333337</v>
      </c>
      <c r="O213" t="str">
        <f t="shared" si="30"/>
        <v>N</v>
      </c>
      <c r="P213" s="13">
        <f>VLOOKUP(E213, 'Season Position'!$A$16:$C$31,2,FALSE)</f>
        <v>1</v>
      </c>
      <c r="Q213" s="13" t="str">
        <f>VLOOKUP(E213, 'Season Position'!$A$16:$C$31,3,FALSE)</f>
        <v>Playoffs</v>
      </c>
      <c r="R213">
        <f t="shared" si="31"/>
        <v>0</v>
      </c>
      <c r="S213" s="21" t="str">
        <f t="shared" si="28"/>
        <v>70-79</v>
      </c>
    </row>
    <row r="214" spans="1:19" ht="15.75" customHeight="1">
      <c r="A214" s="1">
        <v>107</v>
      </c>
      <c r="B214" s="1">
        <v>2013</v>
      </c>
      <c r="C214" s="1">
        <v>2</v>
      </c>
      <c r="D214" s="1" t="s">
        <v>9</v>
      </c>
      <c r="E214" s="1" t="s">
        <v>28</v>
      </c>
      <c r="F214" s="1" t="s">
        <v>26</v>
      </c>
      <c r="G214" s="1">
        <v>97</v>
      </c>
      <c r="H214" s="1">
        <v>93</v>
      </c>
      <c r="I214" s="1" t="s">
        <v>35</v>
      </c>
      <c r="J214">
        <f t="shared" si="24"/>
        <v>1</v>
      </c>
      <c r="K214">
        <f t="shared" si="25"/>
        <v>0</v>
      </c>
      <c r="L214">
        <f t="shared" si="26"/>
        <v>0</v>
      </c>
      <c r="M214">
        <f t="shared" si="29"/>
        <v>6</v>
      </c>
      <c r="N214" s="6">
        <f t="shared" si="27"/>
        <v>0.66666666666666674</v>
      </c>
      <c r="O214" t="str">
        <f t="shared" si="30"/>
        <v>N</v>
      </c>
      <c r="P214" s="13">
        <f>VLOOKUP(E214, 'Season Position'!$A$16:$C$31,2,FALSE)</f>
        <v>3</v>
      </c>
      <c r="Q214" s="13" t="str">
        <f>VLOOKUP(E214, 'Season Position'!$A$16:$C$31,3,FALSE)</f>
        <v>Playoffs</v>
      </c>
      <c r="R214">
        <f t="shared" si="31"/>
        <v>1</v>
      </c>
      <c r="S214" s="21" t="str">
        <f t="shared" si="28"/>
        <v>90-99</v>
      </c>
    </row>
    <row r="215" spans="1:19" ht="15.75" customHeight="1">
      <c r="A215" s="1">
        <v>107</v>
      </c>
      <c r="B215" s="1">
        <v>2013</v>
      </c>
      <c r="C215" s="1">
        <v>2</v>
      </c>
      <c r="D215" s="1" t="s">
        <v>9</v>
      </c>
      <c r="E215" s="1" t="s">
        <v>26</v>
      </c>
      <c r="F215" s="1" t="s">
        <v>28</v>
      </c>
      <c r="G215" s="1">
        <v>93</v>
      </c>
      <c r="H215" s="1">
        <v>97</v>
      </c>
      <c r="I215" s="1" t="s">
        <v>37</v>
      </c>
      <c r="J215">
        <f t="shared" si="24"/>
        <v>0</v>
      </c>
      <c r="K215">
        <f t="shared" si="25"/>
        <v>1</v>
      </c>
      <c r="L215">
        <f t="shared" si="26"/>
        <v>0</v>
      </c>
      <c r="M215">
        <f t="shared" si="29"/>
        <v>7</v>
      </c>
      <c r="N215" s="6">
        <f t="shared" si="27"/>
        <v>0.6</v>
      </c>
      <c r="O215" t="str">
        <f t="shared" si="30"/>
        <v>N</v>
      </c>
      <c r="P215" s="13">
        <f>VLOOKUP(E215, 'Season Position'!$A$16:$C$31,2,FALSE)</f>
        <v>9</v>
      </c>
      <c r="Q215" s="13" t="str">
        <f>VLOOKUP(E215, 'Season Position'!$A$16:$C$31,3,FALSE)</f>
        <v>Missed</v>
      </c>
      <c r="R215">
        <f t="shared" si="31"/>
        <v>0</v>
      </c>
      <c r="S215" s="21" t="str">
        <f t="shared" si="28"/>
        <v>90-99</v>
      </c>
    </row>
    <row r="216" spans="1:19" ht="15.75" customHeight="1">
      <c r="A216" s="1">
        <v>108</v>
      </c>
      <c r="B216" s="1">
        <v>2013</v>
      </c>
      <c r="C216" s="1">
        <v>2</v>
      </c>
      <c r="D216" s="1" t="s">
        <v>9</v>
      </c>
      <c r="E216" s="1" t="s">
        <v>14</v>
      </c>
      <c r="F216" s="1" t="s">
        <v>20</v>
      </c>
      <c r="G216" s="1">
        <v>75</v>
      </c>
      <c r="H216" s="1">
        <v>101</v>
      </c>
      <c r="I216" s="1" t="s">
        <v>37</v>
      </c>
      <c r="J216">
        <f t="shared" si="24"/>
        <v>0</v>
      </c>
      <c r="K216">
        <f t="shared" si="25"/>
        <v>1</v>
      </c>
      <c r="L216">
        <f t="shared" si="26"/>
        <v>0</v>
      </c>
      <c r="M216">
        <f t="shared" si="29"/>
        <v>12</v>
      </c>
      <c r="N216" s="6">
        <f t="shared" si="27"/>
        <v>0.26666666666666672</v>
      </c>
      <c r="O216" t="str">
        <f t="shared" si="30"/>
        <v>N</v>
      </c>
      <c r="P216" s="13">
        <f>VLOOKUP(E216, 'Season Position'!$A$16:$C$31,2,FALSE)</f>
        <v>8</v>
      </c>
      <c r="Q216" s="13" t="str">
        <f>VLOOKUP(E216, 'Season Position'!$A$16:$C$31,3,FALSE)</f>
        <v>Playoffs</v>
      </c>
      <c r="R216">
        <f t="shared" si="31"/>
        <v>0</v>
      </c>
      <c r="S216" s="21" t="str">
        <f t="shared" si="28"/>
        <v>70-79</v>
      </c>
    </row>
    <row r="217" spans="1:19" ht="15.75" customHeight="1">
      <c r="A217" s="1">
        <v>108</v>
      </c>
      <c r="B217" s="1">
        <v>2013</v>
      </c>
      <c r="C217" s="1">
        <v>2</v>
      </c>
      <c r="D217" s="1" t="s">
        <v>9</v>
      </c>
      <c r="E217" s="1" t="s">
        <v>20</v>
      </c>
      <c r="F217" s="1" t="s">
        <v>14</v>
      </c>
      <c r="G217" s="1">
        <v>101</v>
      </c>
      <c r="H217" s="1">
        <v>75</v>
      </c>
      <c r="I217" s="1" t="s">
        <v>35</v>
      </c>
      <c r="J217">
        <f t="shared" si="24"/>
        <v>1</v>
      </c>
      <c r="K217">
        <f t="shared" si="25"/>
        <v>0</v>
      </c>
      <c r="L217">
        <f t="shared" si="26"/>
        <v>0</v>
      </c>
      <c r="M217">
        <f t="shared" si="29"/>
        <v>4</v>
      </c>
      <c r="N217" s="6">
        <f t="shared" si="27"/>
        <v>0.8</v>
      </c>
      <c r="O217" t="str">
        <f t="shared" si="30"/>
        <v>Y</v>
      </c>
      <c r="P217" s="13">
        <f>VLOOKUP(E217, 'Season Position'!$A$16:$C$31,2,FALSE)</f>
        <v>5</v>
      </c>
      <c r="Q217" s="13" t="str">
        <f>VLOOKUP(E217, 'Season Position'!$A$16:$C$31,3,FALSE)</f>
        <v>Playoffs</v>
      </c>
      <c r="R217">
        <f t="shared" si="31"/>
        <v>1</v>
      </c>
      <c r="S217" s="21" t="str">
        <f t="shared" si="28"/>
        <v>100-109</v>
      </c>
    </row>
    <row r="218" spans="1:19" ht="15.75" customHeight="1">
      <c r="A218" s="1">
        <v>109</v>
      </c>
      <c r="B218" s="1">
        <v>2013</v>
      </c>
      <c r="C218" s="1">
        <v>2</v>
      </c>
      <c r="D218" s="1" t="s">
        <v>9</v>
      </c>
      <c r="E218" s="1" t="s">
        <v>11</v>
      </c>
      <c r="F218" s="1" t="s">
        <v>12</v>
      </c>
      <c r="G218" s="1">
        <v>89</v>
      </c>
      <c r="H218" s="1">
        <v>131</v>
      </c>
      <c r="I218" s="1" t="s">
        <v>37</v>
      </c>
      <c r="J218">
        <f t="shared" si="24"/>
        <v>0</v>
      </c>
      <c r="K218">
        <f t="shared" si="25"/>
        <v>1</v>
      </c>
      <c r="L218">
        <f t="shared" si="26"/>
        <v>0</v>
      </c>
      <c r="M218">
        <f t="shared" si="29"/>
        <v>8</v>
      </c>
      <c r="N218" s="6">
        <f t="shared" si="27"/>
        <v>0.53333333333333333</v>
      </c>
      <c r="O218" t="str">
        <f t="shared" si="30"/>
        <v>N</v>
      </c>
      <c r="P218" s="13">
        <f>VLOOKUP(E218, 'Season Position'!$A$16:$C$31,2,FALSE)</f>
        <v>14</v>
      </c>
      <c r="Q218" s="13" t="str">
        <f>VLOOKUP(E218, 'Season Position'!$A$16:$C$31,3,FALSE)</f>
        <v>Missed</v>
      </c>
      <c r="R218">
        <f t="shared" si="31"/>
        <v>0</v>
      </c>
      <c r="S218" s="21" t="str">
        <f t="shared" si="28"/>
        <v>80-89</v>
      </c>
    </row>
    <row r="219" spans="1:19" ht="15.75" customHeight="1">
      <c r="A219" s="1">
        <v>109</v>
      </c>
      <c r="B219" s="1">
        <v>2013</v>
      </c>
      <c r="C219" s="1">
        <v>2</v>
      </c>
      <c r="D219" s="1" t="s">
        <v>9</v>
      </c>
      <c r="E219" s="1" t="s">
        <v>12</v>
      </c>
      <c r="F219" s="1" t="s">
        <v>11</v>
      </c>
      <c r="G219" s="1">
        <v>131</v>
      </c>
      <c r="H219" s="1">
        <v>89</v>
      </c>
      <c r="I219" s="1" t="s">
        <v>35</v>
      </c>
      <c r="J219">
        <f t="shared" si="24"/>
        <v>1</v>
      </c>
      <c r="K219">
        <f t="shared" si="25"/>
        <v>0</v>
      </c>
      <c r="L219">
        <f t="shared" si="26"/>
        <v>0</v>
      </c>
      <c r="M219">
        <f t="shared" si="29"/>
        <v>1</v>
      </c>
      <c r="N219" s="6">
        <f t="shared" si="27"/>
        <v>1</v>
      </c>
      <c r="O219" t="str">
        <f t="shared" si="30"/>
        <v>Y</v>
      </c>
      <c r="P219" s="13">
        <f>VLOOKUP(E219, 'Season Position'!$A$16:$C$31,2,FALSE)</f>
        <v>2</v>
      </c>
      <c r="Q219" s="13" t="str">
        <f>VLOOKUP(E219, 'Season Position'!$A$16:$C$31,3,FALSE)</f>
        <v>Playoffs</v>
      </c>
      <c r="R219">
        <f t="shared" si="31"/>
        <v>1</v>
      </c>
      <c r="S219" s="21" t="str">
        <f t="shared" si="28"/>
        <v>130-139</v>
      </c>
    </row>
    <row r="220" spans="1:19" ht="15.75" customHeight="1">
      <c r="A220" s="1">
        <v>110</v>
      </c>
      <c r="B220" s="1">
        <v>2013</v>
      </c>
      <c r="C220" s="1">
        <v>2</v>
      </c>
      <c r="D220" s="1" t="s">
        <v>9</v>
      </c>
      <c r="E220" s="1" t="s">
        <v>29</v>
      </c>
      <c r="F220" s="1" t="s">
        <v>13</v>
      </c>
      <c r="G220" s="1">
        <v>45</v>
      </c>
      <c r="H220" s="1">
        <v>105</v>
      </c>
      <c r="I220" s="1" t="s">
        <v>37</v>
      </c>
      <c r="J220">
        <f t="shared" si="24"/>
        <v>0</v>
      </c>
      <c r="K220">
        <f t="shared" si="25"/>
        <v>1</v>
      </c>
      <c r="L220">
        <f t="shared" si="26"/>
        <v>0</v>
      </c>
      <c r="M220">
        <f t="shared" si="29"/>
        <v>16</v>
      </c>
      <c r="N220" s="6">
        <f t="shared" si="27"/>
        <v>0</v>
      </c>
      <c r="O220" t="str">
        <f t="shared" si="30"/>
        <v>N</v>
      </c>
      <c r="P220" s="13">
        <f>VLOOKUP(E220, 'Season Position'!$A$16:$C$31,2,FALSE)</f>
        <v>16</v>
      </c>
      <c r="Q220" s="13" t="str">
        <f>VLOOKUP(E220, 'Season Position'!$A$16:$C$31,3,FALSE)</f>
        <v>Missed</v>
      </c>
      <c r="R220">
        <f t="shared" si="31"/>
        <v>0</v>
      </c>
      <c r="S220" s="21" t="str">
        <f t="shared" si="28"/>
        <v>40-49</v>
      </c>
    </row>
    <row r="221" spans="1:19" ht="15.75" customHeight="1">
      <c r="A221" s="1">
        <v>110</v>
      </c>
      <c r="B221" s="1">
        <v>2013</v>
      </c>
      <c r="C221" s="1">
        <v>2</v>
      </c>
      <c r="D221" s="1" t="s">
        <v>9</v>
      </c>
      <c r="E221" s="1" t="s">
        <v>13</v>
      </c>
      <c r="F221" s="1" t="s">
        <v>29</v>
      </c>
      <c r="G221" s="1">
        <v>105</v>
      </c>
      <c r="H221" s="1">
        <v>45</v>
      </c>
      <c r="I221" s="1" t="s">
        <v>35</v>
      </c>
      <c r="J221">
        <f t="shared" si="24"/>
        <v>1</v>
      </c>
      <c r="K221">
        <f t="shared" si="25"/>
        <v>0</v>
      </c>
      <c r="L221">
        <f t="shared" si="26"/>
        <v>0</v>
      </c>
      <c r="M221">
        <f t="shared" si="29"/>
        <v>2</v>
      </c>
      <c r="N221" s="6">
        <f t="shared" si="27"/>
        <v>0.93333333333333335</v>
      </c>
      <c r="O221" t="str">
        <f t="shared" si="30"/>
        <v>Y</v>
      </c>
      <c r="P221" s="13">
        <f>VLOOKUP(E221, 'Season Position'!$A$16:$C$31,2,FALSE)</f>
        <v>6</v>
      </c>
      <c r="Q221" s="13" t="str">
        <f>VLOOKUP(E221, 'Season Position'!$A$16:$C$31,3,FALSE)</f>
        <v>Playoffs</v>
      </c>
      <c r="R221">
        <f t="shared" si="31"/>
        <v>1</v>
      </c>
      <c r="S221" s="21" t="str">
        <f t="shared" si="28"/>
        <v>100-109</v>
      </c>
    </row>
    <row r="222" spans="1:19" ht="15.75" customHeight="1">
      <c r="A222" s="1">
        <v>111</v>
      </c>
      <c r="B222" s="1">
        <v>2013</v>
      </c>
      <c r="C222" s="1">
        <v>2</v>
      </c>
      <c r="D222" s="1" t="s">
        <v>9</v>
      </c>
      <c r="E222" s="1" t="s">
        <v>31</v>
      </c>
      <c r="F222" s="1" t="s">
        <v>30</v>
      </c>
      <c r="G222" s="1">
        <v>102</v>
      </c>
      <c r="H222" s="1">
        <v>101</v>
      </c>
      <c r="I222" s="1" t="s">
        <v>35</v>
      </c>
      <c r="J222">
        <f t="shared" si="24"/>
        <v>1</v>
      </c>
      <c r="K222">
        <f t="shared" si="25"/>
        <v>0</v>
      </c>
      <c r="L222">
        <f t="shared" si="26"/>
        <v>0</v>
      </c>
      <c r="M222">
        <f t="shared" si="29"/>
        <v>3</v>
      </c>
      <c r="N222" s="6">
        <f t="shared" si="27"/>
        <v>0.8666666666666667</v>
      </c>
      <c r="O222" t="str">
        <f t="shared" si="30"/>
        <v>Y</v>
      </c>
      <c r="P222" s="13">
        <f>VLOOKUP(E222, 'Season Position'!$A$16:$C$31,2,FALSE)</f>
        <v>11</v>
      </c>
      <c r="Q222" s="13" t="str">
        <f>VLOOKUP(E222, 'Season Position'!$A$16:$C$31,3,FALSE)</f>
        <v>Missed</v>
      </c>
      <c r="R222">
        <f t="shared" si="31"/>
        <v>1</v>
      </c>
      <c r="S222" s="21" t="str">
        <f t="shared" si="28"/>
        <v>100-109</v>
      </c>
    </row>
    <row r="223" spans="1:19" ht="15.75" customHeight="1">
      <c r="A223" s="1">
        <v>111</v>
      </c>
      <c r="B223" s="1">
        <v>2013</v>
      </c>
      <c r="C223" s="1">
        <v>2</v>
      </c>
      <c r="D223" s="1" t="s">
        <v>9</v>
      </c>
      <c r="E223" s="1" t="s">
        <v>30</v>
      </c>
      <c r="F223" s="1" t="s">
        <v>31</v>
      </c>
      <c r="G223" s="1">
        <v>101</v>
      </c>
      <c r="H223" s="1">
        <v>102</v>
      </c>
      <c r="I223" s="1" t="s">
        <v>37</v>
      </c>
      <c r="J223">
        <f t="shared" si="24"/>
        <v>0</v>
      </c>
      <c r="K223">
        <f t="shared" si="25"/>
        <v>1</v>
      </c>
      <c r="L223">
        <f t="shared" si="26"/>
        <v>0</v>
      </c>
      <c r="M223">
        <f t="shared" si="29"/>
        <v>4</v>
      </c>
      <c r="N223" s="6">
        <f t="shared" si="27"/>
        <v>0.8</v>
      </c>
      <c r="O223" t="str">
        <f t="shared" si="30"/>
        <v>Y</v>
      </c>
      <c r="P223" s="13">
        <f>VLOOKUP(E223, 'Season Position'!$A$16:$C$31,2,FALSE)</f>
        <v>12</v>
      </c>
      <c r="Q223" s="13" t="str">
        <f>VLOOKUP(E223, 'Season Position'!$A$16:$C$31,3,FALSE)</f>
        <v>Missed</v>
      </c>
      <c r="R223">
        <f t="shared" si="31"/>
        <v>0</v>
      </c>
      <c r="S223" s="21" t="str">
        <f t="shared" si="28"/>
        <v>100-109</v>
      </c>
    </row>
    <row r="224" spans="1:19" ht="15.75" customHeight="1">
      <c r="A224" s="1">
        <v>112</v>
      </c>
      <c r="B224" s="1">
        <v>2013</v>
      </c>
      <c r="C224" s="1">
        <v>3</v>
      </c>
      <c r="D224" s="1" t="s">
        <v>9</v>
      </c>
      <c r="E224" s="1" t="s">
        <v>10</v>
      </c>
      <c r="F224" s="1" t="s">
        <v>20</v>
      </c>
      <c r="G224" s="1">
        <v>55</v>
      </c>
      <c r="H224" s="1">
        <v>101</v>
      </c>
      <c r="I224" s="1" t="s">
        <v>37</v>
      </c>
      <c r="J224">
        <f t="shared" si="24"/>
        <v>0</v>
      </c>
      <c r="K224">
        <f t="shared" si="25"/>
        <v>1</v>
      </c>
      <c r="L224">
        <f t="shared" si="26"/>
        <v>0</v>
      </c>
      <c r="M224">
        <f t="shared" si="29"/>
        <v>13</v>
      </c>
      <c r="N224" s="6">
        <f t="shared" si="27"/>
        <v>0.19999999999999996</v>
      </c>
      <c r="O224" t="str">
        <f t="shared" si="30"/>
        <v>N</v>
      </c>
      <c r="P224" s="13">
        <f>VLOOKUP(E224, 'Season Position'!$A$16:$C$31,2,FALSE)</f>
        <v>15</v>
      </c>
      <c r="Q224" s="13" t="str">
        <f>VLOOKUP(E224, 'Season Position'!$A$16:$C$31,3,FALSE)</f>
        <v>Missed</v>
      </c>
      <c r="R224">
        <f t="shared" si="31"/>
        <v>0</v>
      </c>
      <c r="S224" s="21" t="str">
        <f t="shared" si="28"/>
        <v>50-59</v>
      </c>
    </row>
    <row r="225" spans="1:19" ht="15.75" customHeight="1">
      <c r="A225" s="1">
        <v>112</v>
      </c>
      <c r="B225" s="1">
        <v>2013</v>
      </c>
      <c r="C225" s="1">
        <v>3</v>
      </c>
      <c r="D225" s="1" t="s">
        <v>9</v>
      </c>
      <c r="E225" s="1" t="s">
        <v>20</v>
      </c>
      <c r="F225" s="1" t="s">
        <v>10</v>
      </c>
      <c r="G225" s="1">
        <v>101</v>
      </c>
      <c r="H225" s="1">
        <v>55</v>
      </c>
      <c r="I225" s="1" t="s">
        <v>35</v>
      </c>
      <c r="J225">
        <f t="shared" si="24"/>
        <v>1</v>
      </c>
      <c r="K225">
        <f t="shared" si="25"/>
        <v>0</v>
      </c>
      <c r="L225">
        <f t="shared" si="26"/>
        <v>0</v>
      </c>
      <c r="M225">
        <f t="shared" si="29"/>
        <v>4</v>
      </c>
      <c r="N225" s="6">
        <f t="shared" si="27"/>
        <v>0.8</v>
      </c>
      <c r="O225" t="str">
        <f t="shared" si="30"/>
        <v>Y</v>
      </c>
      <c r="P225" s="13">
        <f>VLOOKUP(E225, 'Season Position'!$A$16:$C$31,2,FALSE)</f>
        <v>5</v>
      </c>
      <c r="Q225" s="13" t="str">
        <f>VLOOKUP(E225, 'Season Position'!$A$16:$C$31,3,FALSE)</f>
        <v>Playoffs</v>
      </c>
      <c r="R225">
        <f t="shared" si="31"/>
        <v>1</v>
      </c>
      <c r="S225" s="21" t="str">
        <f t="shared" si="28"/>
        <v>100-109</v>
      </c>
    </row>
    <row r="226" spans="1:19" ht="15.75" customHeight="1">
      <c r="A226" s="1">
        <v>113</v>
      </c>
      <c r="B226" s="1">
        <v>2013</v>
      </c>
      <c r="C226" s="1">
        <v>3</v>
      </c>
      <c r="D226" s="1" t="s">
        <v>9</v>
      </c>
      <c r="E226" s="1" t="s">
        <v>21</v>
      </c>
      <c r="F226" s="1" t="s">
        <v>14</v>
      </c>
      <c r="G226" s="1">
        <v>89</v>
      </c>
      <c r="H226" s="1">
        <v>48</v>
      </c>
      <c r="I226" s="1" t="s">
        <v>35</v>
      </c>
      <c r="J226">
        <f t="shared" si="24"/>
        <v>1</v>
      </c>
      <c r="K226">
        <f t="shared" si="25"/>
        <v>0</v>
      </c>
      <c r="L226">
        <f t="shared" si="26"/>
        <v>0</v>
      </c>
      <c r="M226">
        <f t="shared" si="29"/>
        <v>6</v>
      </c>
      <c r="N226" s="6">
        <f t="shared" si="27"/>
        <v>0.66666666666666674</v>
      </c>
      <c r="O226" t="str">
        <f t="shared" si="30"/>
        <v>N</v>
      </c>
      <c r="P226" s="13">
        <f>VLOOKUP(E226, 'Season Position'!$A$16:$C$31,2,FALSE)</f>
        <v>4</v>
      </c>
      <c r="Q226" s="13" t="str">
        <f>VLOOKUP(E226, 'Season Position'!$A$16:$C$31,3,FALSE)</f>
        <v>Playoffs</v>
      </c>
      <c r="R226">
        <f t="shared" si="31"/>
        <v>1</v>
      </c>
      <c r="S226" s="21" t="str">
        <f t="shared" si="28"/>
        <v>80-89</v>
      </c>
    </row>
    <row r="227" spans="1:19" ht="15.75" customHeight="1">
      <c r="A227" s="1">
        <v>113</v>
      </c>
      <c r="B227" s="1">
        <v>2013</v>
      </c>
      <c r="C227" s="1">
        <v>3</v>
      </c>
      <c r="D227" s="1" t="s">
        <v>9</v>
      </c>
      <c r="E227" s="1" t="s">
        <v>14</v>
      </c>
      <c r="F227" s="1" t="s">
        <v>21</v>
      </c>
      <c r="G227" s="1">
        <v>48</v>
      </c>
      <c r="H227" s="1">
        <v>89</v>
      </c>
      <c r="I227" s="1" t="s">
        <v>37</v>
      </c>
      <c r="J227">
        <f t="shared" si="24"/>
        <v>0</v>
      </c>
      <c r="K227">
        <f t="shared" si="25"/>
        <v>1</v>
      </c>
      <c r="L227">
        <f t="shared" si="26"/>
        <v>0</v>
      </c>
      <c r="M227">
        <f t="shared" si="29"/>
        <v>16</v>
      </c>
      <c r="N227" s="6">
        <f t="shared" si="27"/>
        <v>0</v>
      </c>
      <c r="O227" t="str">
        <f t="shared" si="30"/>
        <v>N</v>
      </c>
      <c r="P227" s="13">
        <f>VLOOKUP(E227, 'Season Position'!$A$16:$C$31,2,FALSE)</f>
        <v>8</v>
      </c>
      <c r="Q227" s="13" t="str">
        <f>VLOOKUP(E227, 'Season Position'!$A$16:$C$31,3,FALSE)</f>
        <v>Playoffs</v>
      </c>
      <c r="R227">
        <f t="shared" si="31"/>
        <v>0</v>
      </c>
      <c r="S227" s="21" t="str">
        <f t="shared" si="28"/>
        <v>40-49</v>
      </c>
    </row>
    <row r="228" spans="1:19" ht="15.75" customHeight="1">
      <c r="A228" s="1">
        <v>114</v>
      </c>
      <c r="B228" s="1">
        <v>2013</v>
      </c>
      <c r="C228" s="1">
        <v>3</v>
      </c>
      <c r="D228" s="1" t="s">
        <v>9</v>
      </c>
      <c r="E228" s="1" t="s">
        <v>18</v>
      </c>
      <c r="F228" s="1" t="s">
        <v>12</v>
      </c>
      <c r="G228" s="1">
        <v>50</v>
      </c>
      <c r="H228" s="1">
        <v>93</v>
      </c>
      <c r="I228" s="1" t="s">
        <v>37</v>
      </c>
      <c r="J228">
        <f t="shared" si="24"/>
        <v>0</v>
      </c>
      <c r="K228">
        <f t="shared" si="25"/>
        <v>1</v>
      </c>
      <c r="L228">
        <f t="shared" si="26"/>
        <v>0</v>
      </c>
      <c r="M228">
        <f t="shared" si="29"/>
        <v>15</v>
      </c>
      <c r="N228" s="6">
        <f t="shared" si="27"/>
        <v>6.6666666666666652E-2</v>
      </c>
      <c r="O228" t="str">
        <f t="shared" si="30"/>
        <v>N</v>
      </c>
      <c r="P228" s="13">
        <f>VLOOKUP(E228, 'Season Position'!$A$16:$C$31,2,FALSE)</f>
        <v>10</v>
      </c>
      <c r="Q228" s="13" t="str">
        <f>VLOOKUP(E228, 'Season Position'!$A$16:$C$31,3,FALSE)</f>
        <v>Missed</v>
      </c>
      <c r="R228">
        <f t="shared" si="31"/>
        <v>0</v>
      </c>
      <c r="S228" s="21" t="str">
        <f t="shared" si="28"/>
        <v>50-59</v>
      </c>
    </row>
    <row r="229" spans="1:19" ht="15.75" customHeight="1">
      <c r="A229" s="1">
        <v>114</v>
      </c>
      <c r="B229" s="1">
        <v>2013</v>
      </c>
      <c r="C229" s="1">
        <v>3</v>
      </c>
      <c r="D229" s="1" t="s">
        <v>9</v>
      </c>
      <c r="E229" s="1" t="s">
        <v>12</v>
      </c>
      <c r="F229" s="1" t="s">
        <v>18</v>
      </c>
      <c r="G229" s="1">
        <v>93</v>
      </c>
      <c r="H229" s="1">
        <v>50</v>
      </c>
      <c r="I229" s="1" t="s">
        <v>35</v>
      </c>
      <c r="J229">
        <f t="shared" si="24"/>
        <v>1</v>
      </c>
      <c r="K229">
        <f t="shared" si="25"/>
        <v>0</v>
      </c>
      <c r="L229">
        <f t="shared" si="26"/>
        <v>0</v>
      </c>
      <c r="M229">
        <f t="shared" si="29"/>
        <v>5</v>
      </c>
      <c r="N229" s="6">
        <f t="shared" si="27"/>
        <v>0.73333333333333339</v>
      </c>
      <c r="O229" t="str">
        <f t="shared" si="30"/>
        <v>N</v>
      </c>
      <c r="P229" s="13">
        <f>VLOOKUP(E229, 'Season Position'!$A$16:$C$31,2,FALSE)</f>
        <v>2</v>
      </c>
      <c r="Q229" s="13" t="str">
        <f>VLOOKUP(E229, 'Season Position'!$A$16:$C$31,3,FALSE)</f>
        <v>Playoffs</v>
      </c>
      <c r="R229">
        <f t="shared" si="31"/>
        <v>1</v>
      </c>
      <c r="S229" s="21" t="str">
        <f t="shared" si="28"/>
        <v>90-99</v>
      </c>
    </row>
    <row r="230" spans="1:19" ht="15.75" customHeight="1">
      <c r="A230" s="1">
        <v>115</v>
      </c>
      <c r="B230" s="1">
        <v>2013</v>
      </c>
      <c r="C230" s="1">
        <v>3</v>
      </c>
      <c r="D230" s="1" t="s">
        <v>9</v>
      </c>
      <c r="E230" s="1" t="s">
        <v>16</v>
      </c>
      <c r="F230" s="1" t="s">
        <v>29</v>
      </c>
      <c r="G230" s="1">
        <v>66</v>
      </c>
      <c r="H230" s="1">
        <v>77</v>
      </c>
      <c r="I230" s="1" t="s">
        <v>37</v>
      </c>
      <c r="J230">
        <f t="shared" si="24"/>
        <v>0</v>
      </c>
      <c r="K230">
        <f t="shared" si="25"/>
        <v>1</v>
      </c>
      <c r="L230">
        <f t="shared" si="26"/>
        <v>0</v>
      </c>
      <c r="M230">
        <f t="shared" si="29"/>
        <v>10</v>
      </c>
      <c r="N230" s="6">
        <f t="shared" si="27"/>
        <v>0.4</v>
      </c>
      <c r="O230" t="str">
        <f t="shared" si="30"/>
        <v>N</v>
      </c>
      <c r="P230" s="13">
        <f>VLOOKUP(E230, 'Season Position'!$A$16:$C$31,2,FALSE)</f>
        <v>7</v>
      </c>
      <c r="Q230" s="13" t="str">
        <f>VLOOKUP(E230, 'Season Position'!$A$16:$C$31,3,FALSE)</f>
        <v>Playoffs</v>
      </c>
      <c r="R230">
        <f t="shared" si="31"/>
        <v>0</v>
      </c>
      <c r="S230" s="21" t="str">
        <f t="shared" si="28"/>
        <v>60-69</v>
      </c>
    </row>
    <row r="231" spans="1:19" ht="15.75" customHeight="1">
      <c r="A231" s="1">
        <v>115</v>
      </c>
      <c r="B231" s="1">
        <v>2013</v>
      </c>
      <c r="C231" s="1">
        <v>3</v>
      </c>
      <c r="D231" s="1" t="s">
        <v>9</v>
      </c>
      <c r="E231" s="1" t="s">
        <v>29</v>
      </c>
      <c r="F231" s="1" t="s">
        <v>16</v>
      </c>
      <c r="G231" s="1">
        <v>77</v>
      </c>
      <c r="H231" s="1">
        <v>66</v>
      </c>
      <c r="I231" s="1" t="s">
        <v>35</v>
      </c>
      <c r="J231">
        <f t="shared" si="24"/>
        <v>1</v>
      </c>
      <c r="K231">
        <f t="shared" si="25"/>
        <v>0</v>
      </c>
      <c r="L231">
        <f t="shared" si="26"/>
        <v>0</v>
      </c>
      <c r="M231">
        <f t="shared" si="29"/>
        <v>8</v>
      </c>
      <c r="N231" s="6">
        <f t="shared" si="27"/>
        <v>0.53333333333333333</v>
      </c>
      <c r="O231" t="str">
        <f t="shared" si="30"/>
        <v>N</v>
      </c>
      <c r="P231" s="13">
        <f>VLOOKUP(E231, 'Season Position'!$A$16:$C$31,2,FALSE)</f>
        <v>16</v>
      </c>
      <c r="Q231" s="13" t="str">
        <f>VLOOKUP(E231, 'Season Position'!$A$16:$C$31,3,FALSE)</f>
        <v>Missed</v>
      </c>
      <c r="R231">
        <f t="shared" si="31"/>
        <v>1</v>
      </c>
      <c r="S231" s="21" t="str">
        <f t="shared" si="28"/>
        <v>70-79</v>
      </c>
    </row>
    <row r="232" spans="1:19" ht="15.75" customHeight="1">
      <c r="A232" s="1">
        <v>116</v>
      </c>
      <c r="B232" s="1">
        <v>2013</v>
      </c>
      <c r="C232" s="1">
        <v>3</v>
      </c>
      <c r="D232" s="1" t="s">
        <v>9</v>
      </c>
      <c r="E232" s="1" t="s">
        <v>30</v>
      </c>
      <c r="F232" s="1" t="s">
        <v>26</v>
      </c>
      <c r="G232" s="1">
        <v>79</v>
      </c>
      <c r="H232" s="1">
        <v>75</v>
      </c>
      <c r="I232" s="1" t="s">
        <v>35</v>
      </c>
      <c r="J232">
        <f t="shared" si="24"/>
        <v>1</v>
      </c>
      <c r="K232">
        <f t="shared" si="25"/>
        <v>0</v>
      </c>
      <c r="L232">
        <f t="shared" si="26"/>
        <v>0</v>
      </c>
      <c r="M232">
        <f t="shared" si="29"/>
        <v>7</v>
      </c>
      <c r="N232" s="6">
        <f t="shared" si="27"/>
        <v>0.6</v>
      </c>
      <c r="O232" t="str">
        <f t="shared" si="30"/>
        <v>N</v>
      </c>
      <c r="P232" s="13">
        <f>VLOOKUP(E232, 'Season Position'!$A$16:$C$31,2,FALSE)</f>
        <v>12</v>
      </c>
      <c r="Q232" s="13" t="str">
        <f>VLOOKUP(E232, 'Season Position'!$A$16:$C$31,3,FALSE)</f>
        <v>Missed</v>
      </c>
      <c r="R232">
        <f t="shared" si="31"/>
        <v>1</v>
      </c>
      <c r="S232" s="21" t="str">
        <f t="shared" si="28"/>
        <v>70-79</v>
      </c>
    </row>
    <row r="233" spans="1:19" ht="15.75" customHeight="1">
      <c r="A233" s="1">
        <v>116</v>
      </c>
      <c r="B233" s="1">
        <v>2013</v>
      </c>
      <c r="C233" s="1">
        <v>3</v>
      </c>
      <c r="D233" s="1" t="s">
        <v>9</v>
      </c>
      <c r="E233" s="1" t="s">
        <v>26</v>
      </c>
      <c r="F233" s="1" t="s">
        <v>30</v>
      </c>
      <c r="G233" s="1">
        <v>75</v>
      </c>
      <c r="H233" s="1">
        <v>79</v>
      </c>
      <c r="I233" s="1" t="s">
        <v>37</v>
      </c>
      <c r="J233">
        <f t="shared" si="24"/>
        <v>0</v>
      </c>
      <c r="K233">
        <f t="shared" si="25"/>
        <v>1</v>
      </c>
      <c r="L233">
        <f t="shared" si="26"/>
        <v>0</v>
      </c>
      <c r="M233">
        <f t="shared" si="29"/>
        <v>9</v>
      </c>
      <c r="N233" s="6">
        <f t="shared" si="27"/>
        <v>0.46666666666666667</v>
      </c>
      <c r="O233" t="str">
        <f t="shared" si="30"/>
        <v>N</v>
      </c>
      <c r="P233" s="13">
        <f>VLOOKUP(E233, 'Season Position'!$A$16:$C$31,2,FALSE)</f>
        <v>9</v>
      </c>
      <c r="Q233" s="13" t="str">
        <f>VLOOKUP(E233, 'Season Position'!$A$16:$C$31,3,FALSE)</f>
        <v>Missed</v>
      </c>
      <c r="R233">
        <f t="shared" si="31"/>
        <v>0</v>
      </c>
      <c r="S233" s="21" t="str">
        <f t="shared" si="28"/>
        <v>70-79</v>
      </c>
    </row>
    <row r="234" spans="1:19" ht="15.75" customHeight="1">
      <c r="A234" s="1">
        <v>117</v>
      </c>
      <c r="B234" s="1">
        <v>2013</v>
      </c>
      <c r="C234" s="1">
        <v>3</v>
      </c>
      <c r="D234" s="1" t="s">
        <v>9</v>
      </c>
      <c r="E234" s="1" t="s">
        <v>13</v>
      </c>
      <c r="F234" s="1" t="s">
        <v>27</v>
      </c>
      <c r="G234" s="1">
        <v>65</v>
      </c>
      <c r="H234" s="1">
        <v>57</v>
      </c>
      <c r="I234" s="1" t="s">
        <v>35</v>
      </c>
      <c r="J234">
        <f t="shared" si="24"/>
        <v>1</v>
      </c>
      <c r="K234">
        <f t="shared" si="25"/>
        <v>0</v>
      </c>
      <c r="L234">
        <f t="shared" si="26"/>
        <v>0</v>
      </c>
      <c r="M234">
        <f t="shared" si="29"/>
        <v>11</v>
      </c>
      <c r="N234" s="6">
        <f t="shared" si="27"/>
        <v>0.33333333333333337</v>
      </c>
      <c r="O234" t="str">
        <f t="shared" si="30"/>
        <v>N</v>
      </c>
      <c r="P234" s="13">
        <f>VLOOKUP(E234, 'Season Position'!$A$16:$C$31,2,FALSE)</f>
        <v>6</v>
      </c>
      <c r="Q234" s="13" t="str">
        <f>VLOOKUP(E234, 'Season Position'!$A$16:$C$31,3,FALSE)</f>
        <v>Playoffs</v>
      </c>
      <c r="R234">
        <f t="shared" si="31"/>
        <v>1</v>
      </c>
      <c r="S234" s="21" t="str">
        <f t="shared" si="28"/>
        <v>60-69</v>
      </c>
    </row>
    <row r="235" spans="1:19" ht="15.75" customHeight="1">
      <c r="A235" s="1">
        <v>117</v>
      </c>
      <c r="B235" s="1">
        <v>2013</v>
      </c>
      <c r="C235" s="1">
        <v>3</v>
      </c>
      <c r="D235" s="1" t="s">
        <v>9</v>
      </c>
      <c r="E235" s="1" t="s">
        <v>27</v>
      </c>
      <c r="F235" s="1" t="s">
        <v>13</v>
      </c>
      <c r="G235" s="1">
        <v>57</v>
      </c>
      <c r="H235" s="1">
        <v>65</v>
      </c>
      <c r="I235" s="1" t="s">
        <v>37</v>
      </c>
      <c r="J235">
        <f t="shared" si="24"/>
        <v>0</v>
      </c>
      <c r="K235">
        <f t="shared" si="25"/>
        <v>1</v>
      </c>
      <c r="L235">
        <f t="shared" si="26"/>
        <v>0</v>
      </c>
      <c r="M235">
        <f t="shared" si="29"/>
        <v>12</v>
      </c>
      <c r="N235" s="6">
        <f t="shared" si="27"/>
        <v>0.26666666666666672</v>
      </c>
      <c r="O235" t="str">
        <f t="shared" si="30"/>
        <v>N</v>
      </c>
      <c r="P235" s="13">
        <f>VLOOKUP(E235, 'Season Position'!$A$16:$C$31,2,FALSE)</f>
        <v>1</v>
      </c>
      <c r="Q235" s="13" t="str">
        <f>VLOOKUP(E235, 'Season Position'!$A$16:$C$31,3,FALSE)</f>
        <v>Playoffs</v>
      </c>
      <c r="R235">
        <f t="shared" si="31"/>
        <v>0</v>
      </c>
      <c r="S235" s="21" t="str">
        <f t="shared" si="28"/>
        <v>50-59</v>
      </c>
    </row>
    <row r="236" spans="1:19" ht="15.75" customHeight="1">
      <c r="A236" s="1">
        <v>118</v>
      </c>
      <c r="B236" s="1">
        <v>2013</v>
      </c>
      <c r="C236" s="1">
        <v>3</v>
      </c>
      <c r="D236" s="1" t="s">
        <v>9</v>
      </c>
      <c r="E236" s="1" t="s">
        <v>11</v>
      </c>
      <c r="F236" s="1" t="s">
        <v>25</v>
      </c>
      <c r="G236" s="1">
        <v>111</v>
      </c>
      <c r="H236" s="1">
        <v>109</v>
      </c>
      <c r="I236" s="1" t="s">
        <v>35</v>
      </c>
      <c r="J236">
        <f t="shared" si="24"/>
        <v>1</v>
      </c>
      <c r="K236">
        <f t="shared" si="25"/>
        <v>0</v>
      </c>
      <c r="L236">
        <f t="shared" si="26"/>
        <v>0</v>
      </c>
      <c r="M236">
        <f t="shared" si="29"/>
        <v>2</v>
      </c>
      <c r="N236" s="6">
        <f t="shared" si="27"/>
        <v>0.93333333333333335</v>
      </c>
      <c r="O236" t="str">
        <f t="shared" si="30"/>
        <v>Y</v>
      </c>
      <c r="P236" s="13">
        <f>VLOOKUP(E236, 'Season Position'!$A$16:$C$31,2,FALSE)</f>
        <v>14</v>
      </c>
      <c r="Q236" s="13" t="str">
        <f>VLOOKUP(E236, 'Season Position'!$A$16:$C$31,3,FALSE)</f>
        <v>Missed</v>
      </c>
      <c r="R236">
        <f t="shared" si="31"/>
        <v>1</v>
      </c>
      <c r="S236" s="21" t="str">
        <f t="shared" si="28"/>
        <v>110-119</v>
      </c>
    </row>
    <row r="237" spans="1:19" ht="15.75" customHeight="1">
      <c r="A237" s="1">
        <v>118</v>
      </c>
      <c r="B237" s="1">
        <v>2013</v>
      </c>
      <c r="C237" s="1">
        <v>3</v>
      </c>
      <c r="D237" s="1" t="s">
        <v>9</v>
      </c>
      <c r="E237" s="1" t="s">
        <v>25</v>
      </c>
      <c r="F237" s="1" t="s">
        <v>11</v>
      </c>
      <c r="G237" s="1">
        <v>109</v>
      </c>
      <c r="H237" s="1">
        <v>111</v>
      </c>
      <c r="I237" s="1" t="s">
        <v>37</v>
      </c>
      <c r="J237">
        <f t="shared" si="24"/>
        <v>0</v>
      </c>
      <c r="K237">
        <f t="shared" si="25"/>
        <v>1</v>
      </c>
      <c r="L237">
        <f t="shared" si="26"/>
        <v>0</v>
      </c>
      <c r="M237">
        <f t="shared" si="29"/>
        <v>3</v>
      </c>
      <c r="N237" s="6">
        <f t="shared" si="27"/>
        <v>0.8666666666666667</v>
      </c>
      <c r="O237" t="str">
        <f t="shared" si="30"/>
        <v>Y</v>
      </c>
      <c r="P237" s="13">
        <f>VLOOKUP(E237, 'Season Position'!$A$16:$C$31,2,FALSE)</f>
        <v>13</v>
      </c>
      <c r="Q237" s="13" t="str">
        <f>VLOOKUP(E237, 'Season Position'!$A$16:$C$31,3,FALSE)</f>
        <v>Missed</v>
      </c>
      <c r="R237">
        <f t="shared" si="31"/>
        <v>0</v>
      </c>
      <c r="S237" s="21" t="str">
        <f t="shared" si="28"/>
        <v>100-109</v>
      </c>
    </row>
    <row r="238" spans="1:19" ht="15.75" customHeight="1">
      <c r="A238" s="1">
        <v>119</v>
      </c>
      <c r="B238" s="1">
        <v>2013</v>
      </c>
      <c r="C238" s="1">
        <v>3</v>
      </c>
      <c r="D238" s="1" t="s">
        <v>9</v>
      </c>
      <c r="E238" s="1" t="s">
        <v>28</v>
      </c>
      <c r="F238" s="1" t="s">
        <v>31</v>
      </c>
      <c r="G238" s="1">
        <v>119</v>
      </c>
      <c r="H238" s="1">
        <v>53</v>
      </c>
      <c r="I238" s="1" t="s">
        <v>35</v>
      </c>
      <c r="J238">
        <f t="shared" si="24"/>
        <v>1</v>
      </c>
      <c r="K238">
        <f t="shared" si="25"/>
        <v>0</v>
      </c>
      <c r="L238">
        <f t="shared" si="26"/>
        <v>0</v>
      </c>
      <c r="M238">
        <f t="shared" si="29"/>
        <v>1</v>
      </c>
      <c r="N238" s="6">
        <f t="shared" si="27"/>
        <v>1</v>
      </c>
      <c r="O238" t="str">
        <f t="shared" si="30"/>
        <v>Y</v>
      </c>
      <c r="P238" s="13">
        <f>VLOOKUP(E238, 'Season Position'!$A$16:$C$31,2,FALSE)</f>
        <v>3</v>
      </c>
      <c r="Q238" s="13" t="str">
        <f>VLOOKUP(E238, 'Season Position'!$A$16:$C$31,3,FALSE)</f>
        <v>Playoffs</v>
      </c>
      <c r="R238">
        <f t="shared" si="31"/>
        <v>1</v>
      </c>
      <c r="S238" s="21" t="str">
        <f t="shared" si="28"/>
        <v>110-119</v>
      </c>
    </row>
    <row r="239" spans="1:19" ht="15.75" customHeight="1">
      <c r="A239" s="1">
        <v>119</v>
      </c>
      <c r="B239" s="1">
        <v>2013</v>
      </c>
      <c r="C239" s="1">
        <v>3</v>
      </c>
      <c r="D239" s="1" t="s">
        <v>9</v>
      </c>
      <c r="E239" s="1" t="s">
        <v>31</v>
      </c>
      <c r="F239" s="1" t="s">
        <v>28</v>
      </c>
      <c r="G239" s="1">
        <v>53</v>
      </c>
      <c r="H239" s="1">
        <v>119</v>
      </c>
      <c r="I239" s="1" t="s">
        <v>37</v>
      </c>
      <c r="J239">
        <f t="shared" si="24"/>
        <v>0</v>
      </c>
      <c r="K239">
        <f t="shared" si="25"/>
        <v>1</v>
      </c>
      <c r="L239">
        <f t="shared" si="26"/>
        <v>0</v>
      </c>
      <c r="M239">
        <f t="shared" si="29"/>
        <v>14</v>
      </c>
      <c r="N239" s="6">
        <f t="shared" si="27"/>
        <v>0.1333333333333333</v>
      </c>
      <c r="O239" t="str">
        <f t="shared" si="30"/>
        <v>N</v>
      </c>
      <c r="P239" s="13">
        <f>VLOOKUP(E239, 'Season Position'!$A$16:$C$31,2,FALSE)</f>
        <v>11</v>
      </c>
      <c r="Q239" s="13" t="str">
        <f>VLOOKUP(E239, 'Season Position'!$A$16:$C$31,3,FALSE)</f>
        <v>Missed</v>
      </c>
      <c r="R239">
        <f t="shared" si="31"/>
        <v>0</v>
      </c>
      <c r="S239" s="21" t="str">
        <f t="shared" si="28"/>
        <v>50-59</v>
      </c>
    </row>
    <row r="240" spans="1:19" ht="15.75" customHeight="1">
      <c r="A240" s="1">
        <v>120</v>
      </c>
      <c r="B240" s="1">
        <v>2013</v>
      </c>
      <c r="C240" s="1">
        <v>4</v>
      </c>
      <c r="D240" s="1" t="s">
        <v>9</v>
      </c>
      <c r="E240" s="1" t="s">
        <v>10</v>
      </c>
      <c r="F240" s="1" t="s">
        <v>26</v>
      </c>
      <c r="G240" s="1">
        <v>63</v>
      </c>
      <c r="H240" s="1">
        <v>137</v>
      </c>
      <c r="I240" s="1" t="s">
        <v>37</v>
      </c>
      <c r="J240">
        <f t="shared" si="24"/>
        <v>0</v>
      </c>
      <c r="K240">
        <f t="shared" si="25"/>
        <v>1</v>
      </c>
      <c r="L240">
        <f t="shared" si="26"/>
        <v>0</v>
      </c>
      <c r="M240">
        <f t="shared" si="29"/>
        <v>15</v>
      </c>
      <c r="N240" s="6">
        <f t="shared" si="27"/>
        <v>6.6666666666666652E-2</v>
      </c>
      <c r="O240" t="str">
        <f t="shared" si="30"/>
        <v>N</v>
      </c>
      <c r="P240" s="13">
        <f>VLOOKUP(E240, 'Season Position'!$A$16:$C$31,2,FALSE)</f>
        <v>15</v>
      </c>
      <c r="Q240" s="13" t="str">
        <f>VLOOKUP(E240, 'Season Position'!$A$16:$C$31,3,FALSE)</f>
        <v>Missed</v>
      </c>
      <c r="R240">
        <f t="shared" si="31"/>
        <v>0</v>
      </c>
      <c r="S240" s="21" t="str">
        <f t="shared" si="28"/>
        <v>60-69</v>
      </c>
    </row>
    <row r="241" spans="1:19" ht="15.75" customHeight="1">
      <c r="A241" s="1">
        <v>120</v>
      </c>
      <c r="B241" s="1">
        <v>2013</v>
      </c>
      <c r="C241" s="1">
        <v>4</v>
      </c>
      <c r="D241" s="1" t="s">
        <v>9</v>
      </c>
      <c r="E241" s="1" t="s">
        <v>26</v>
      </c>
      <c r="F241" s="1" t="s">
        <v>10</v>
      </c>
      <c r="G241" s="1">
        <v>137</v>
      </c>
      <c r="H241" s="1">
        <v>63</v>
      </c>
      <c r="I241" s="1" t="s">
        <v>35</v>
      </c>
      <c r="J241">
        <f t="shared" si="24"/>
        <v>1</v>
      </c>
      <c r="K241">
        <f t="shared" si="25"/>
        <v>0</v>
      </c>
      <c r="L241">
        <f t="shared" si="26"/>
        <v>0</v>
      </c>
      <c r="M241">
        <f t="shared" si="29"/>
        <v>1</v>
      </c>
      <c r="N241" s="6">
        <f t="shared" si="27"/>
        <v>1</v>
      </c>
      <c r="O241" t="str">
        <f t="shared" si="30"/>
        <v>Y</v>
      </c>
      <c r="P241" s="13">
        <f>VLOOKUP(E241, 'Season Position'!$A$16:$C$31,2,FALSE)</f>
        <v>9</v>
      </c>
      <c r="Q241" s="13" t="str">
        <f>VLOOKUP(E241, 'Season Position'!$A$16:$C$31,3,FALSE)</f>
        <v>Missed</v>
      </c>
      <c r="R241">
        <f t="shared" si="31"/>
        <v>1</v>
      </c>
      <c r="S241" s="21" t="str">
        <f t="shared" si="28"/>
        <v>130-139</v>
      </c>
    </row>
    <row r="242" spans="1:19" ht="15.75" customHeight="1">
      <c r="A242" s="1">
        <v>121</v>
      </c>
      <c r="B242" s="1">
        <v>2013</v>
      </c>
      <c r="C242" s="1">
        <v>4</v>
      </c>
      <c r="D242" s="1" t="s">
        <v>9</v>
      </c>
      <c r="E242" s="1" t="s">
        <v>21</v>
      </c>
      <c r="F242" s="1" t="s">
        <v>25</v>
      </c>
      <c r="G242" s="1">
        <v>131</v>
      </c>
      <c r="H242" s="1">
        <v>103</v>
      </c>
      <c r="I242" s="1" t="s">
        <v>35</v>
      </c>
      <c r="J242">
        <f t="shared" si="24"/>
        <v>1</v>
      </c>
      <c r="K242">
        <f t="shared" si="25"/>
        <v>0</v>
      </c>
      <c r="L242">
        <f t="shared" si="26"/>
        <v>0</v>
      </c>
      <c r="M242">
        <f t="shared" si="29"/>
        <v>2</v>
      </c>
      <c r="N242" s="6">
        <f t="shared" si="27"/>
        <v>0.93333333333333335</v>
      </c>
      <c r="O242" t="str">
        <f t="shared" si="30"/>
        <v>Y</v>
      </c>
      <c r="P242" s="13">
        <f>VLOOKUP(E242, 'Season Position'!$A$16:$C$31,2,FALSE)</f>
        <v>4</v>
      </c>
      <c r="Q242" s="13" t="str">
        <f>VLOOKUP(E242, 'Season Position'!$A$16:$C$31,3,FALSE)</f>
        <v>Playoffs</v>
      </c>
      <c r="R242">
        <f t="shared" si="31"/>
        <v>1</v>
      </c>
      <c r="S242" s="21" t="str">
        <f t="shared" si="28"/>
        <v>130-139</v>
      </c>
    </row>
    <row r="243" spans="1:19" ht="15.75" customHeight="1">
      <c r="A243" s="1">
        <v>121</v>
      </c>
      <c r="B243" s="1">
        <v>2013</v>
      </c>
      <c r="C243" s="1">
        <v>4</v>
      </c>
      <c r="D243" s="1" t="s">
        <v>9</v>
      </c>
      <c r="E243" s="1" t="s">
        <v>25</v>
      </c>
      <c r="F243" s="1" t="s">
        <v>21</v>
      </c>
      <c r="G243" s="1">
        <v>103</v>
      </c>
      <c r="H243" s="1">
        <v>131</v>
      </c>
      <c r="I243" s="1" t="s">
        <v>37</v>
      </c>
      <c r="J243">
        <f t="shared" si="24"/>
        <v>0</v>
      </c>
      <c r="K243">
        <f t="shared" si="25"/>
        <v>1</v>
      </c>
      <c r="L243">
        <f t="shared" si="26"/>
        <v>0</v>
      </c>
      <c r="M243">
        <f t="shared" si="29"/>
        <v>4</v>
      </c>
      <c r="N243" s="6">
        <f t="shared" si="27"/>
        <v>0.8</v>
      </c>
      <c r="O243" t="str">
        <f t="shared" si="30"/>
        <v>Y</v>
      </c>
      <c r="P243" s="13">
        <f>VLOOKUP(E243, 'Season Position'!$A$16:$C$31,2,FALSE)</f>
        <v>13</v>
      </c>
      <c r="Q243" s="13" t="str">
        <f>VLOOKUP(E243, 'Season Position'!$A$16:$C$31,3,FALSE)</f>
        <v>Missed</v>
      </c>
      <c r="R243">
        <f t="shared" si="31"/>
        <v>0</v>
      </c>
      <c r="S243" s="21" t="str">
        <f t="shared" si="28"/>
        <v>100-109</v>
      </c>
    </row>
    <row r="244" spans="1:19" ht="15.75" customHeight="1">
      <c r="A244" s="1">
        <v>122</v>
      </c>
      <c r="B244" s="1">
        <v>2013</v>
      </c>
      <c r="C244" s="1">
        <v>4</v>
      </c>
      <c r="D244" s="1" t="s">
        <v>9</v>
      </c>
      <c r="E244" s="1" t="s">
        <v>18</v>
      </c>
      <c r="F244" s="1" t="s">
        <v>27</v>
      </c>
      <c r="G244" s="1">
        <v>61</v>
      </c>
      <c r="H244" s="1">
        <v>93</v>
      </c>
      <c r="I244" s="1" t="s">
        <v>37</v>
      </c>
      <c r="J244">
        <f t="shared" si="24"/>
        <v>0</v>
      </c>
      <c r="K244">
        <f t="shared" si="25"/>
        <v>1</v>
      </c>
      <c r="L244">
        <f t="shared" si="26"/>
        <v>0</v>
      </c>
      <c r="M244">
        <f t="shared" si="29"/>
        <v>16</v>
      </c>
      <c r="N244" s="6">
        <f t="shared" si="27"/>
        <v>0</v>
      </c>
      <c r="O244" t="str">
        <f t="shared" si="30"/>
        <v>N</v>
      </c>
      <c r="P244" s="13">
        <f>VLOOKUP(E244, 'Season Position'!$A$16:$C$31,2,FALSE)</f>
        <v>10</v>
      </c>
      <c r="Q244" s="13" t="str">
        <f>VLOOKUP(E244, 'Season Position'!$A$16:$C$31,3,FALSE)</f>
        <v>Missed</v>
      </c>
      <c r="R244">
        <f t="shared" si="31"/>
        <v>0</v>
      </c>
      <c r="S244" s="21" t="str">
        <f t="shared" si="28"/>
        <v>60-69</v>
      </c>
    </row>
    <row r="245" spans="1:19" ht="15.75" customHeight="1">
      <c r="A245" s="1">
        <v>122</v>
      </c>
      <c r="B245" s="1">
        <v>2013</v>
      </c>
      <c r="C245" s="1">
        <v>4</v>
      </c>
      <c r="D245" s="1" t="s">
        <v>9</v>
      </c>
      <c r="E245" s="1" t="s">
        <v>27</v>
      </c>
      <c r="F245" s="1" t="s">
        <v>18</v>
      </c>
      <c r="G245" s="1">
        <v>93</v>
      </c>
      <c r="H245" s="1">
        <v>61</v>
      </c>
      <c r="I245" s="1" t="s">
        <v>35</v>
      </c>
      <c r="J245">
        <f t="shared" si="24"/>
        <v>1</v>
      </c>
      <c r="K245">
        <f t="shared" si="25"/>
        <v>0</v>
      </c>
      <c r="L245">
        <f t="shared" si="26"/>
        <v>0</v>
      </c>
      <c r="M245">
        <f t="shared" si="29"/>
        <v>9</v>
      </c>
      <c r="N245" s="6">
        <f t="shared" si="27"/>
        <v>0.46666666666666667</v>
      </c>
      <c r="O245" t="str">
        <f t="shared" si="30"/>
        <v>N</v>
      </c>
      <c r="P245" s="13">
        <f>VLOOKUP(E245, 'Season Position'!$A$16:$C$31,2,FALSE)</f>
        <v>1</v>
      </c>
      <c r="Q245" s="13" t="str">
        <f>VLOOKUP(E245, 'Season Position'!$A$16:$C$31,3,FALSE)</f>
        <v>Playoffs</v>
      </c>
      <c r="R245">
        <f t="shared" si="31"/>
        <v>1</v>
      </c>
      <c r="S245" s="21" t="str">
        <f t="shared" si="28"/>
        <v>90-99</v>
      </c>
    </row>
    <row r="246" spans="1:19" ht="15.75" customHeight="1">
      <c r="A246" s="1">
        <v>123</v>
      </c>
      <c r="B246" s="1">
        <v>2013</v>
      </c>
      <c r="C246" s="1">
        <v>4</v>
      </c>
      <c r="D246" s="1" t="s">
        <v>9</v>
      </c>
      <c r="E246" s="1" t="s">
        <v>16</v>
      </c>
      <c r="F246" s="1" t="s">
        <v>28</v>
      </c>
      <c r="G246" s="1">
        <v>97</v>
      </c>
      <c r="H246" s="1">
        <v>100</v>
      </c>
      <c r="I246" s="1" t="s">
        <v>37</v>
      </c>
      <c r="J246">
        <f t="shared" si="24"/>
        <v>0</v>
      </c>
      <c r="K246">
        <f t="shared" si="25"/>
        <v>1</v>
      </c>
      <c r="L246">
        <f t="shared" si="26"/>
        <v>0</v>
      </c>
      <c r="M246">
        <f t="shared" si="29"/>
        <v>7</v>
      </c>
      <c r="N246" s="6">
        <f t="shared" si="27"/>
        <v>0.6</v>
      </c>
      <c r="O246" t="str">
        <f t="shared" si="30"/>
        <v>N</v>
      </c>
      <c r="P246" s="13">
        <f>VLOOKUP(E246, 'Season Position'!$A$16:$C$31,2,FALSE)</f>
        <v>7</v>
      </c>
      <c r="Q246" s="13" t="str">
        <f>VLOOKUP(E246, 'Season Position'!$A$16:$C$31,3,FALSE)</f>
        <v>Playoffs</v>
      </c>
      <c r="R246">
        <f t="shared" si="31"/>
        <v>0</v>
      </c>
      <c r="S246" s="21" t="str">
        <f t="shared" si="28"/>
        <v>90-99</v>
      </c>
    </row>
    <row r="247" spans="1:19" ht="15.75" customHeight="1">
      <c r="A247" s="1">
        <v>123</v>
      </c>
      <c r="B247" s="1">
        <v>2013</v>
      </c>
      <c r="C247" s="1">
        <v>4</v>
      </c>
      <c r="D247" s="1" t="s">
        <v>9</v>
      </c>
      <c r="E247" s="1" t="s">
        <v>28</v>
      </c>
      <c r="F247" s="1" t="s">
        <v>16</v>
      </c>
      <c r="G247" s="1">
        <v>100</v>
      </c>
      <c r="H247" s="1">
        <v>97</v>
      </c>
      <c r="I247" s="1" t="s">
        <v>35</v>
      </c>
      <c r="J247">
        <f t="shared" si="24"/>
        <v>1</v>
      </c>
      <c r="K247">
        <f t="shared" si="25"/>
        <v>0</v>
      </c>
      <c r="L247">
        <f t="shared" si="26"/>
        <v>0</v>
      </c>
      <c r="M247">
        <f t="shared" si="29"/>
        <v>6</v>
      </c>
      <c r="N247" s="6">
        <f t="shared" si="27"/>
        <v>0.66666666666666674</v>
      </c>
      <c r="O247" t="str">
        <f t="shared" si="30"/>
        <v>Y</v>
      </c>
      <c r="P247" s="13">
        <f>VLOOKUP(E247, 'Season Position'!$A$16:$C$31,2,FALSE)</f>
        <v>3</v>
      </c>
      <c r="Q247" s="13" t="str">
        <f>VLOOKUP(E247, 'Season Position'!$A$16:$C$31,3,FALSE)</f>
        <v>Playoffs</v>
      </c>
      <c r="R247">
        <f t="shared" si="31"/>
        <v>1</v>
      </c>
      <c r="S247" s="21" t="str">
        <f t="shared" si="28"/>
        <v>100-109</v>
      </c>
    </row>
    <row r="248" spans="1:19" ht="15.75" customHeight="1">
      <c r="A248" s="1">
        <v>124</v>
      </c>
      <c r="B248" s="1">
        <v>2013</v>
      </c>
      <c r="C248" s="1">
        <v>4</v>
      </c>
      <c r="D248" s="1" t="s">
        <v>9</v>
      </c>
      <c r="E248" s="1" t="s">
        <v>14</v>
      </c>
      <c r="F248" s="1" t="s">
        <v>11</v>
      </c>
      <c r="G248" s="1">
        <v>112</v>
      </c>
      <c r="H248" s="1">
        <v>95</v>
      </c>
      <c r="I248" s="1" t="s">
        <v>35</v>
      </c>
      <c r="J248">
        <f t="shared" si="24"/>
        <v>1</v>
      </c>
      <c r="K248">
        <f t="shared" si="25"/>
        <v>0</v>
      </c>
      <c r="L248">
        <f t="shared" si="26"/>
        <v>0</v>
      </c>
      <c r="M248">
        <f t="shared" si="29"/>
        <v>3</v>
      </c>
      <c r="N248" s="6">
        <f t="shared" si="27"/>
        <v>0.8666666666666667</v>
      </c>
      <c r="O248" t="str">
        <f t="shared" si="30"/>
        <v>Y</v>
      </c>
      <c r="P248" s="13">
        <f>VLOOKUP(E248, 'Season Position'!$A$16:$C$31,2,FALSE)</f>
        <v>8</v>
      </c>
      <c r="Q248" s="13" t="str">
        <f>VLOOKUP(E248, 'Season Position'!$A$16:$C$31,3,FALSE)</f>
        <v>Playoffs</v>
      </c>
      <c r="R248">
        <f t="shared" si="31"/>
        <v>1</v>
      </c>
      <c r="S248" s="21" t="str">
        <f t="shared" si="28"/>
        <v>110-119</v>
      </c>
    </row>
    <row r="249" spans="1:19" ht="15.75" customHeight="1">
      <c r="A249" s="1">
        <v>124</v>
      </c>
      <c r="B249" s="1">
        <v>2013</v>
      </c>
      <c r="C249" s="1">
        <v>4</v>
      </c>
      <c r="D249" s="1" t="s">
        <v>9</v>
      </c>
      <c r="E249" s="1" t="s">
        <v>11</v>
      </c>
      <c r="F249" s="1" t="s">
        <v>14</v>
      </c>
      <c r="G249" s="1">
        <v>95</v>
      </c>
      <c r="H249" s="1">
        <v>112</v>
      </c>
      <c r="I249" s="1" t="s">
        <v>37</v>
      </c>
      <c r="J249">
        <f t="shared" si="24"/>
        <v>0</v>
      </c>
      <c r="K249">
        <f t="shared" si="25"/>
        <v>1</v>
      </c>
      <c r="L249">
        <f t="shared" si="26"/>
        <v>0</v>
      </c>
      <c r="M249">
        <f t="shared" si="29"/>
        <v>8</v>
      </c>
      <c r="N249" s="6">
        <f t="shared" si="27"/>
        <v>0.53333333333333333</v>
      </c>
      <c r="O249" t="str">
        <f t="shared" si="30"/>
        <v>N</v>
      </c>
      <c r="P249" s="13">
        <f>VLOOKUP(E249, 'Season Position'!$A$16:$C$31,2,FALSE)</f>
        <v>14</v>
      </c>
      <c r="Q249" s="13" t="str">
        <f>VLOOKUP(E249, 'Season Position'!$A$16:$C$31,3,FALSE)</f>
        <v>Missed</v>
      </c>
      <c r="R249">
        <f t="shared" si="31"/>
        <v>0</v>
      </c>
      <c r="S249" s="21" t="str">
        <f t="shared" si="28"/>
        <v>90-99</v>
      </c>
    </row>
    <row r="250" spans="1:19" ht="15.75" customHeight="1">
      <c r="A250" s="1">
        <v>125</v>
      </c>
      <c r="B250" s="1">
        <v>2013</v>
      </c>
      <c r="C250" s="1">
        <v>4</v>
      </c>
      <c r="D250" s="1" t="s">
        <v>9</v>
      </c>
      <c r="E250" s="1" t="s">
        <v>13</v>
      </c>
      <c r="F250" s="1" t="s">
        <v>12</v>
      </c>
      <c r="G250" s="1">
        <v>80</v>
      </c>
      <c r="H250" s="1">
        <v>90</v>
      </c>
      <c r="I250" s="1" t="s">
        <v>37</v>
      </c>
      <c r="J250">
        <f t="shared" si="24"/>
        <v>0</v>
      </c>
      <c r="K250">
        <f t="shared" si="25"/>
        <v>1</v>
      </c>
      <c r="L250">
        <f t="shared" si="26"/>
        <v>0</v>
      </c>
      <c r="M250">
        <f t="shared" si="29"/>
        <v>12</v>
      </c>
      <c r="N250" s="6">
        <f t="shared" si="27"/>
        <v>0.26666666666666672</v>
      </c>
      <c r="O250" t="str">
        <f t="shared" si="30"/>
        <v>N</v>
      </c>
      <c r="P250" s="13">
        <f>VLOOKUP(E250, 'Season Position'!$A$16:$C$31,2,FALSE)</f>
        <v>6</v>
      </c>
      <c r="Q250" s="13" t="str">
        <f>VLOOKUP(E250, 'Season Position'!$A$16:$C$31,3,FALSE)</f>
        <v>Playoffs</v>
      </c>
      <c r="R250">
        <f t="shared" si="31"/>
        <v>0</v>
      </c>
      <c r="S250" s="21" t="str">
        <f t="shared" si="28"/>
        <v>80-89</v>
      </c>
    </row>
    <row r="251" spans="1:19" ht="15.75" customHeight="1">
      <c r="A251" s="1">
        <v>125</v>
      </c>
      <c r="B251" s="1">
        <v>2013</v>
      </c>
      <c r="C251" s="1">
        <v>4</v>
      </c>
      <c r="D251" s="1" t="s">
        <v>9</v>
      </c>
      <c r="E251" s="1" t="s">
        <v>12</v>
      </c>
      <c r="F251" s="1" t="s">
        <v>13</v>
      </c>
      <c r="G251" s="1">
        <v>90</v>
      </c>
      <c r="H251" s="1">
        <v>80</v>
      </c>
      <c r="I251" s="1" t="s">
        <v>35</v>
      </c>
      <c r="J251">
        <f t="shared" si="24"/>
        <v>1</v>
      </c>
      <c r="K251">
        <f t="shared" si="25"/>
        <v>0</v>
      </c>
      <c r="L251">
        <f t="shared" si="26"/>
        <v>0</v>
      </c>
      <c r="M251">
        <f t="shared" si="29"/>
        <v>10</v>
      </c>
      <c r="N251" s="6">
        <f t="shared" si="27"/>
        <v>0.4</v>
      </c>
      <c r="O251" t="str">
        <f t="shared" si="30"/>
        <v>N</v>
      </c>
      <c r="P251" s="13">
        <f>VLOOKUP(E251, 'Season Position'!$A$16:$C$31,2,FALSE)</f>
        <v>2</v>
      </c>
      <c r="Q251" s="13" t="str">
        <f>VLOOKUP(E251, 'Season Position'!$A$16:$C$31,3,FALSE)</f>
        <v>Playoffs</v>
      </c>
      <c r="R251">
        <f t="shared" si="31"/>
        <v>1</v>
      </c>
      <c r="S251" s="21" t="str">
        <f t="shared" si="28"/>
        <v>90-99</v>
      </c>
    </row>
    <row r="252" spans="1:19" ht="15.75" customHeight="1">
      <c r="A252" s="1">
        <v>126</v>
      </c>
      <c r="B252" s="1">
        <v>2013</v>
      </c>
      <c r="C252" s="1">
        <v>4</v>
      </c>
      <c r="D252" s="1" t="s">
        <v>9</v>
      </c>
      <c r="E252" s="1" t="s">
        <v>29</v>
      </c>
      <c r="F252" s="1" t="s">
        <v>31</v>
      </c>
      <c r="G252" s="1">
        <v>82</v>
      </c>
      <c r="H252" s="1">
        <v>75</v>
      </c>
      <c r="I252" s="1" t="s">
        <v>35</v>
      </c>
      <c r="J252">
        <f t="shared" si="24"/>
        <v>1</v>
      </c>
      <c r="K252">
        <f t="shared" si="25"/>
        <v>0</v>
      </c>
      <c r="L252">
        <f t="shared" si="26"/>
        <v>0</v>
      </c>
      <c r="M252">
        <f t="shared" si="29"/>
        <v>11</v>
      </c>
      <c r="N252" s="6">
        <f t="shared" si="27"/>
        <v>0.33333333333333337</v>
      </c>
      <c r="O252" t="str">
        <f t="shared" si="30"/>
        <v>N</v>
      </c>
      <c r="P252" s="13">
        <f>VLOOKUP(E252, 'Season Position'!$A$16:$C$31,2,FALSE)</f>
        <v>16</v>
      </c>
      <c r="Q252" s="13" t="str">
        <f>VLOOKUP(E252, 'Season Position'!$A$16:$C$31,3,FALSE)</f>
        <v>Missed</v>
      </c>
      <c r="R252">
        <f t="shared" si="31"/>
        <v>1</v>
      </c>
      <c r="S252" s="21" t="str">
        <f t="shared" si="28"/>
        <v>80-89</v>
      </c>
    </row>
    <row r="253" spans="1:19" ht="15.75" customHeight="1">
      <c r="A253" s="1">
        <v>126</v>
      </c>
      <c r="B253" s="1">
        <v>2013</v>
      </c>
      <c r="C253" s="1">
        <v>4</v>
      </c>
      <c r="D253" s="1" t="s">
        <v>9</v>
      </c>
      <c r="E253" s="1" t="s">
        <v>31</v>
      </c>
      <c r="F253" s="1" t="s">
        <v>29</v>
      </c>
      <c r="G253" s="1">
        <v>75</v>
      </c>
      <c r="H253" s="1">
        <v>82</v>
      </c>
      <c r="I253" s="1" t="s">
        <v>37</v>
      </c>
      <c r="J253">
        <f t="shared" si="24"/>
        <v>0</v>
      </c>
      <c r="K253">
        <f t="shared" si="25"/>
        <v>1</v>
      </c>
      <c r="L253">
        <f t="shared" si="26"/>
        <v>0</v>
      </c>
      <c r="M253">
        <f t="shared" si="29"/>
        <v>13</v>
      </c>
      <c r="N253" s="6">
        <f t="shared" si="27"/>
        <v>0.19999999999999996</v>
      </c>
      <c r="O253" t="str">
        <f t="shared" si="30"/>
        <v>N</v>
      </c>
      <c r="P253" s="13">
        <f>VLOOKUP(E253, 'Season Position'!$A$16:$C$31,2,FALSE)</f>
        <v>11</v>
      </c>
      <c r="Q253" s="13" t="str">
        <f>VLOOKUP(E253, 'Season Position'!$A$16:$C$31,3,FALSE)</f>
        <v>Missed</v>
      </c>
      <c r="R253">
        <f t="shared" si="31"/>
        <v>0</v>
      </c>
      <c r="S253" s="21" t="str">
        <f t="shared" si="28"/>
        <v>70-79</v>
      </c>
    </row>
    <row r="254" spans="1:19" ht="15.75" customHeight="1">
      <c r="A254" s="1">
        <v>127</v>
      </c>
      <c r="B254" s="1">
        <v>2013</v>
      </c>
      <c r="C254" s="1">
        <v>4</v>
      </c>
      <c r="D254" s="1" t="s">
        <v>9</v>
      </c>
      <c r="E254" s="1" t="s">
        <v>20</v>
      </c>
      <c r="F254" s="1" t="s">
        <v>30</v>
      </c>
      <c r="G254" s="1">
        <v>103</v>
      </c>
      <c r="H254" s="1">
        <v>65</v>
      </c>
      <c r="I254" s="1" t="s">
        <v>35</v>
      </c>
      <c r="J254">
        <f t="shared" si="24"/>
        <v>1</v>
      </c>
      <c r="K254">
        <f t="shared" si="25"/>
        <v>0</v>
      </c>
      <c r="L254">
        <f t="shared" si="26"/>
        <v>0</v>
      </c>
      <c r="M254">
        <f t="shared" si="29"/>
        <v>4</v>
      </c>
      <c r="N254" s="6">
        <f t="shared" si="27"/>
        <v>0.8</v>
      </c>
      <c r="O254" t="str">
        <f t="shared" si="30"/>
        <v>Y</v>
      </c>
      <c r="P254" s="13">
        <f>VLOOKUP(E254, 'Season Position'!$A$16:$C$31,2,FALSE)</f>
        <v>5</v>
      </c>
      <c r="Q254" s="13" t="str">
        <f>VLOOKUP(E254, 'Season Position'!$A$16:$C$31,3,FALSE)</f>
        <v>Playoffs</v>
      </c>
      <c r="R254">
        <f t="shared" si="31"/>
        <v>1</v>
      </c>
      <c r="S254" s="21" t="str">
        <f t="shared" si="28"/>
        <v>100-109</v>
      </c>
    </row>
    <row r="255" spans="1:19" ht="15.75" customHeight="1">
      <c r="A255" s="1">
        <v>127</v>
      </c>
      <c r="B255" s="1">
        <v>2013</v>
      </c>
      <c r="C255" s="1">
        <v>4</v>
      </c>
      <c r="D255" s="1" t="s">
        <v>9</v>
      </c>
      <c r="E255" s="1" t="s">
        <v>30</v>
      </c>
      <c r="F255" s="1" t="s">
        <v>20</v>
      </c>
      <c r="G255" s="1">
        <v>65</v>
      </c>
      <c r="H255" s="1">
        <v>103</v>
      </c>
      <c r="I255" s="1" t="s">
        <v>37</v>
      </c>
      <c r="J255">
        <f t="shared" si="24"/>
        <v>0</v>
      </c>
      <c r="K255">
        <f t="shared" si="25"/>
        <v>1</v>
      </c>
      <c r="L255">
        <f t="shared" si="26"/>
        <v>0</v>
      </c>
      <c r="M255">
        <f t="shared" si="29"/>
        <v>14</v>
      </c>
      <c r="N255" s="6">
        <f t="shared" si="27"/>
        <v>0.1333333333333333</v>
      </c>
      <c r="O255" t="str">
        <f t="shared" si="30"/>
        <v>N</v>
      </c>
      <c r="P255" s="13">
        <f>VLOOKUP(E255, 'Season Position'!$A$16:$C$31,2,FALSE)</f>
        <v>12</v>
      </c>
      <c r="Q255" s="13" t="str">
        <f>VLOOKUP(E255, 'Season Position'!$A$16:$C$31,3,FALSE)</f>
        <v>Missed</v>
      </c>
      <c r="R255">
        <f t="shared" si="31"/>
        <v>0</v>
      </c>
      <c r="S255" s="21" t="str">
        <f t="shared" si="28"/>
        <v>60-69</v>
      </c>
    </row>
    <row r="256" spans="1:19" ht="15.75" customHeight="1">
      <c r="A256" s="1">
        <v>128</v>
      </c>
      <c r="B256" s="1">
        <v>2013</v>
      </c>
      <c r="C256" s="1">
        <v>5</v>
      </c>
      <c r="D256" s="1" t="s">
        <v>9</v>
      </c>
      <c r="E256" s="1" t="s">
        <v>27</v>
      </c>
      <c r="F256" s="1" t="s">
        <v>10</v>
      </c>
      <c r="G256" s="1">
        <v>59</v>
      </c>
      <c r="H256" s="1">
        <v>53</v>
      </c>
      <c r="I256" s="1" t="s">
        <v>35</v>
      </c>
      <c r="J256">
        <f t="shared" si="24"/>
        <v>1</v>
      </c>
      <c r="K256">
        <f t="shared" si="25"/>
        <v>0</v>
      </c>
      <c r="L256">
        <f t="shared" si="26"/>
        <v>0</v>
      </c>
      <c r="M256">
        <f t="shared" si="29"/>
        <v>14</v>
      </c>
      <c r="N256" s="6">
        <f t="shared" si="27"/>
        <v>0.1333333333333333</v>
      </c>
      <c r="O256" t="str">
        <f t="shared" si="30"/>
        <v>N</v>
      </c>
      <c r="P256" s="13">
        <f>VLOOKUP(E256, 'Season Position'!$A$16:$C$31,2,FALSE)</f>
        <v>1</v>
      </c>
      <c r="Q256" s="13" t="str">
        <f>VLOOKUP(E256, 'Season Position'!$A$16:$C$31,3,FALSE)</f>
        <v>Playoffs</v>
      </c>
      <c r="R256">
        <f t="shared" si="31"/>
        <v>1</v>
      </c>
      <c r="S256" s="21" t="str">
        <f t="shared" si="28"/>
        <v>50-59</v>
      </c>
    </row>
    <row r="257" spans="1:19" ht="15.75" customHeight="1">
      <c r="A257" s="1">
        <v>128</v>
      </c>
      <c r="B257" s="1">
        <v>2013</v>
      </c>
      <c r="C257" s="1">
        <v>5</v>
      </c>
      <c r="D257" s="1" t="s">
        <v>9</v>
      </c>
      <c r="E257" s="1" t="s">
        <v>10</v>
      </c>
      <c r="F257" s="1" t="s">
        <v>27</v>
      </c>
      <c r="G257" s="1">
        <v>53</v>
      </c>
      <c r="H257" s="1">
        <v>59</v>
      </c>
      <c r="I257" s="1" t="s">
        <v>37</v>
      </c>
      <c r="J257">
        <f t="shared" ref="J257:J320" si="32">IF(I257="Won", 1, 0)</f>
        <v>0</v>
      </c>
      <c r="K257">
        <f t="shared" ref="K257:K320" si="33">IF(I257="Lost", 1, 0)</f>
        <v>1</v>
      </c>
      <c r="L257">
        <f t="shared" ref="L257:L320" si="34">IF(I257="Tie", 1, 0)</f>
        <v>0</v>
      </c>
      <c r="M257">
        <f t="shared" si="29"/>
        <v>15</v>
      </c>
      <c r="N257" s="6">
        <f t="shared" ref="N257:N320" si="35">1-((M257-1)/15)</f>
        <v>6.6666666666666652E-2</v>
      </c>
      <c r="O257" t="str">
        <f t="shared" si="30"/>
        <v>N</v>
      </c>
      <c r="P257" s="13">
        <f>VLOOKUP(E257, 'Season Position'!$A$16:$C$31,2,FALSE)</f>
        <v>15</v>
      </c>
      <c r="Q257" s="13" t="str">
        <f>VLOOKUP(E257, 'Season Position'!$A$16:$C$31,3,FALSE)</f>
        <v>Missed</v>
      </c>
      <c r="R257">
        <f t="shared" si="31"/>
        <v>0</v>
      </c>
      <c r="S257" s="21" t="str">
        <f t="shared" si="28"/>
        <v>50-59</v>
      </c>
    </row>
    <row r="258" spans="1:19" ht="15.75" customHeight="1">
      <c r="A258" s="1">
        <v>129</v>
      </c>
      <c r="B258" s="1">
        <v>2013</v>
      </c>
      <c r="C258" s="1">
        <v>5</v>
      </c>
      <c r="D258" s="1" t="s">
        <v>9</v>
      </c>
      <c r="E258" s="1" t="s">
        <v>16</v>
      </c>
      <c r="F258" s="1" t="s">
        <v>21</v>
      </c>
      <c r="G258" s="1">
        <v>153</v>
      </c>
      <c r="H258" s="1">
        <v>133</v>
      </c>
      <c r="I258" s="1" t="s">
        <v>35</v>
      </c>
      <c r="J258">
        <f t="shared" si="32"/>
        <v>1</v>
      </c>
      <c r="K258">
        <f t="shared" si="33"/>
        <v>0</v>
      </c>
      <c r="L258">
        <f t="shared" si="34"/>
        <v>0</v>
      </c>
      <c r="M258">
        <f t="shared" si="29"/>
        <v>1</v>
      </c>
      <c r="N258" s="6">
        <f t="shared" si="35"/>
        <v>1</v>
      </c>
      <c r="O258" t="str">
        <f t="shared" si="30"/>
        <v>Y</v>
      </c>
      <c r="P258" s="13">
        <f>VLOOKUP(E258, 'Season Position'!$A$16:$C$31,2,FALSE)</f>
        <v>7</v>
      </c>
      <c r="Q258" s="13" t="str">
        <f>VLOOKUP(E258, 'Season Position'!$A$16:$C$31,3,FALSE)</f>
        <v>Playoffs</v>
      </c>
      <c r="R258">
        <f t="shared" si="31"/>
        <v>1</v>
      </c>
      <c r="S258" s="21" t="str">
        <f t="shared" ref="S258:S321" si="36">ROUNDDOWN(G258/10,0)*10&amp;"-"&amp;ROUNDDOWN(G258/10,0)*10+9</f>
        <v>150-159</v>
      </c>
    </row>
    <row r="259" spans="1:19" ht="15.75" customHeight="1">
      <c r="A259" s="1">
        <v>129</v>
      </c>
      <c r="B259" s="1">
        <v>2013</v>
      </c>
      <c r="C259" s="1">
        <v>5</v>
      </c>
      <c r="D259" s="1" t="s">
        <v>9</v>
      </c>
      <c r="E259" s="1" t="s">
        <v>21</v>
      </c>
      <c r="F259" s="1" t="s">
        <v>16</v>
      </c>
      <c r="G259" s="1">
        <v>133</v>
      </c>
      <c r="H259" s="1">
        <v>153</v>
      </c>
      <c r="I259" s="1" t="s">
        <v>37</v>
      </c>
      <c r="J259">
        <f t="shared" si="32"/>
        <v>0</v>
      </c>
      <c r="K259">
        <f t="shared" si="33"/>
        <v>1</v>
      </c>
      <c r="L259">
        <f t="shared" si="34"/>
        <v>0</v>
      </c>
      <c r="M259">
        <f t="shared" ref="M259:M322" si="37">1+SUMPRODUCT(($B$2:$B$10000=B259)*($C$2:$C$10000=C259)*($G$2:$G$10000&gt;G259))</f>
        <v>2</v>
      </c>
      <c r="N259" s="6">
        <f t="shared" si="35"/>
        <v>0.93333333333333335</v>
      </c>
      <c r="O259" t="str">
        <f t="shared" ref="O259:O322" si="38">IF(G259&gt;99, "Y", "N")</f>
        <v>Y</v>
      </c>
      <c r="P259" s="13">
        <f>VLOOKUP(E259, 'Season Position'!$A$16:$C$31,2,FALSE)</f>
        <v>4</v>
      </c>
      <c r="Q259" s="13" t="str">
        <f>VLOOKUP(E259, 'Season Position'!$A$16:$C$31,3,FALSE)</f>
        <v>Playoffs</v>
      </c>
      <c r="R259">
        <f t="shared" ref="R259:R322" si="39">IF(J259=1, 1, IF(L259=1, 0.5, 0))</f>
        <v>0</v>
      </c>
      <c r="S259" s="21" t="str">
        <f t="shared" si="36"/>
        <v>130-139</v>
      </c>
    </row>
    <row r="260" spans="1:19" ht="15.75" customHeight="1">
      <c r="A260" s="1">
        <v>130</v>
      </c>
      <c r="B260" s="1">
        <v>2013</v>
      </c>
      <c r="C260" s="1">
        <v>5</v>
      </c>
      <c r="D260" s="1" t="s">
        <v>9</v>
      </c>
      <c r="E260" s="1" t="s">
        <v>18</v>
      </c>
      <c r="F260" s="1" t="s">
        <v>26</v>
      </c>
      <c r="G260" s="1">
        <v>105</v>
      </c>
      <c r="H260" s="1">
        <v>76</v>
      </c>
      <c r="I260" s="1" t="s">
        <v>35</v>
      </c>
      <c r="J260">
        <f t="shared" si="32"/>
        <v>1</v>
      </c>
      <c r="K260">
        <f t="shared" si="33"/>
        <v>0</v>
      </c>
      <c r="L260">
        <f t="shared" si="34"/>
        <v>0</v>
      </c>
      <c r="M260">
        <f t="shared" si="37"/>
        <v>5</v>
      </c>
      <c r="N260" s="6">
        <f t="shared" si="35"/>
        <v>0.73333333333333339</v>
      </c>
      <c r="O260" t="str">
        <f t="shared" si="38"/>
        <v>Y</v>
      </c>
      <c r="P260" s="13">
        <f>VLOOKUP(E260, 'Season Position'!$A$16:$C$31,2,FALSE)</f>
        <v>10</v>
      </c>
      <c r="Q260" s="13" t="str">
        <f>VLOOKUP(E260, 'Season Position'!$A$16:$C$31,3,FALSE)</f>
        <v>Missed</v>
      </c>
      <c r="R260">
        <f t="shared" si="39"/>
        <v>1</v>
      </c>
      <c r="S260" s="21" t="str">
        <f t="shared" si="36"/>
        <v>100-109</v>
      </c>
    </row>
    <row r="261" spans="1:19" ht="15.75" customHeight="1">
      <c r="A261" s="1">
        <v>130</v>
      </c>
      <c r="B261" s="1">
        <v>2013</v>
      </c>
      <c r="C261" s="1">
        <v>5</v>
      </c>
      <c r="D261" s="1" t="s">
        <v>9</v>
      </c>
      <c r="E261" s="1" t="s">
        <v>26</v>
      </c>
      <c r="F261" s="1" t="s">
        <v>18</v>
      </c>
      <c r="G261" s="1">
        <v>76</v>
      </c>
      <c r="H261" s="1">
        <v>105</v>
      </c>
      <c r="I261" s="1" t="s">
        <v>37</v>
      </c>
      <c r="J261">
        <f t="shared" si="32"/>
        <v>0</v>
      </c>
      <c r="K261">
        <f t="shared" si="33"/>
        <v>1</v>
      </c>
      <c r="L261">
        <f t="shared" si="34"/>
        <v>0</v>
      </c>
      <c r="M261">
        <f t="shared" si="37"/>
        <v>11</v>
      </c>
      <c r="N261" s="6">
        <f t="shared" si="35"/>
        <v>0.33333333333333337</v>
      </c>
      <c r="O261" t="str">
        <f t="shared" si="38"/>
        <v>N</v>
      </c>
      <c r="P261" s="13">
        <f>VLOOKUP(E261, 'Season Position'!$A$16:$C$31,2,FALSE)</f>
        <v>9</v>
      </c>
      <c r="Q261" s="13" t="str">
        <f>VLOOKUP(E261, 'Season Position'!$A$16:$C$31,3,FALSE)</f>
        <v>Missed</v>
      </c>
      <c r="R261">
        <f t="shared" si="39"/>
        <v>0</v>
      </c>
      <c r="S261" s="21" t="str">
        <f t="shared" si="36"/>
        <v>70-79</v>
      </c>
    </row>
    <row r="262" spans="1:19" ht="15.75" customHeight="1">
      <c r="A262" s="1">
        <v>131</v>
      </c>
      <c r="B262" s="1">
        <v>2013</v>
      </c>
      <c r="C262" s="1">
        <v>5</v>
      </c>
      <c r="D262" s="1" t="s">
        <v>9</v>
      </c>
      <c r="E262" s="1" t="s">
        <v>25</v>
      </c>
      <c r="F262" s="1" t="s">
        <v>28</v>
      </c>
      <c r="G262" s="1">
        <v>105</v>
      </c>
      <c r="H262" s="1">
        <v>87</v>
      </c>
      <c r="I262" s="1" t="s">
        <v>35</v>
      </c>
      <c r="J262">
        <f t="shared" si="32"/>
        <v>1</v>
      </c>
      <c r="K262">
        <f t="shared" si="33"/>
        <v>0</v>
      </c>
      <c r="L262">
        <f t="shared" si="34"/>
        <v>0</v>
      </c>
      <c r="M262">
        <f t="shared" si="37"/>
        <v>5</v>
      </c>
      <c r="N262" s="6">
        <f t="shared" si="35"/>
        <v>0.73333333333333339</v>
      </c>
      <c r="O262" t="str">
        <f t="shared" si="38"/>
        <v>Y</v>
      </c>
      <c r="P262" s="13">
        <f>VLOOKUP(E262, 'Season Position'!$A$16:$C$31,2,FALSE)</f>
        <v>13</v>
      </c>
      <c r="Q262" s="13" t="str">
        <f>VLOOKUP(E262, 'Season Position'!$A$16:$C$31,3,FALSE)</f>
        <v>Missed</v>
      </c>
      <c r="R262">
        <f t="shared" si="39"/>
        <v>1</v>
      </c>
      <c r="S262" s="21" t="str">
        <f t="shared" si="36"/>
        <v>100-109</v>
      </c>
    </row>
    <row r="263" spans="1:19" ht="15.75" customHeight="1">
      <c r="A263" s="1">
        <v>131</v>
      </c>
      <c r="B263" s="1">
        <v>2013</v>
      </c>
      <c r="C263" s="1">
        <v>5</v>
      </c>
      <c r="D263" s="1" t="s">
        <v>9</v>
      </c>
      <c r="E263" s="1" t="s">
        <v>28</v>
      </c>
      <c r="F263" s="1" t="s">
        <v>25</v>
      </c>
      <c r="G263" s="1">
        <v>87</v>
      </c>
      <c r="H263" s="1">
        <v>105</v>
      </c>
      <c r="I263" s="1" t="s">
        <v>37</v>
      </c>
      <c r="J263">
        <f t="shared" si="32"/>
        <v>0</v>
      </c>
      <c r="K263">
        <f t="shared" si="33"/>
        <v>1</v>
      </c>
      <c r="L263">
        <f t="shared" si="34"/>
        <v>0</v>
      </c>
      <c r="M263">
        <f t="shared" si="37"/>
        <v>9</v>
      </c>
      <c r="N263" s="6">
        <f t="shared" si="35"/>
        <v>0.46666666666666667</v>
      </c>
      <c r="O263" t="str">
        <f t="shared" si="38"/>
        <v>N</v>
      </c>
      <c r="P263" s="13">
        <f>VLOOKUP(E263, 'Season Position'!$A$16:$C$31,2,FALSE)</f>
        <v>3</v>
      </c>
      <c r="Q263" s="13" t="str">
        <f>VLOOKUP(E263, 'Season Position'!$A$16:$C$31,3,FALSE)</f>
        <v>Playoffs</v>
      </c>
      <c r="R263">
        <f t="shared" si="39"/>
        <v>0</v>
      </c>
      <c r="S263" s="21" t="str">
        <f t="shared" si="36"/>
        <v>80-89</v>
      </c>
    </row>
    <row r="264" spans="1:19" ht="15.75" customHeight="1">
      <c r="A264" s="1">
        <v>132</v>
      </c>
      <c r="B264" s="1">
        <v>2013</v>
      </c>
      <c r="C264" s="1">
        <v>5</v>
      </c>
      <c r="D264" s="1" t="s">
        <v>9</v>
      </c>
      <c r="E264" s="1" t="s">
        <v>14</v>
      </c>
      <c r="F264" s="1" t="s">
        <v>29</v>
      </c>
      <c r="G264" s="1">
        <v>82</v>
      </c>
      <c r="H264" s="1">
        <v>61</v>
      </c>
      <c r="I264" s="1" t="s">
        <v>35</v>
      </c>
      <c r="J264">
        <f t="shared" si="32"/>
        <v>1</v>
      </c>
      <c r="K264">
        <f t="shared" si="33"/>
        <v>0</v>
      </c>
      <c r="L264">
        <f t="shared" si="34"/>
        <v>0</v>
      </c>
      <c r="M264">
        <f t="shared" si="37"/>
        <v>10</v>
      </c>
      <c r="N264" s="6">
        <f t="shared" si="35"/>
        <v>0.4</v>
      </c>
      <c r="O264" t="str">
        <f t="shared" si="38"/>
        <v>N</v>
      </c>
      <c r="P264" s="13">
        <f>VLOOKUP(E264, 'Season Position'!$A$16:$C$31,2,FALSE)</f>
        <v>8</v>
      </c>
      <c r="Q264" s="13" t="str">
        <f>VLOOKUP(E264, 'Season Position'!$A$16:$C$31,3,FALSE)</f>
        <v>Playoffs</v>
      </c>
      <c r="R264">
        <f t="shared" si="39"/>
        <v>1</v>
      </c>
      <c r="S264" s="21" t="str">
        <f t="shared" si="36"/>
        <v>80-89</v>
      </c>
    </row>
    <row r="265" spans="1:19" ht="15.75" customHeight="1">
      <c r="A265" s="1">
        <v>132</v>
      </c>
      <c r="B265" s="1">
        <v>2013</v>
      </c>
      <c r="C265" s="1">
        <v>5</v>
      </c>
      <c r="D265" s="1" t="s">
        <v>9</v>
      </c>
      <c r="E265" s="1" t="s">
        <v>29</v>
      </c>
      <c r="F265" s="1" t="s">
        <v>14</v>
      </c>
      <c r="G265" s="1">
        <v>61</v>
      </c>
      <c r="H265" s="1">
        <v>82</v>
      </c>
      <c r="I265" s="1" t="s">
        <v>37</v>
      </c>
      <c r="J265">
        <f t="shared" si="32"/>
        <v>0</v>
      </c>
      <c r="K265">
        <f t="shared" si="33"/>
        <v>1</v>
      </c>
      <c r="L265">
        <f t="shared" si="34"/>
        <v>0</v>
      </c>
      <c r="M265">
        <f t="shared" si="37"/>
        <v>13</v>
      </c>
      <c r="N265" s="6">
        <f t="shared" si="35"/>
        <v>0.19999999999999996</v>
      </c>
      <c r="O265" t="str">
        <f t="shared" si="38"/>
        <v>N</v>
      </c>
      <c r="P265" s="13">
        <f>VLOOKUP(E265, 'Season Position'!$A$16:$C$31,2,FALSE)</f>
        <v>16</v>
      </c>
      <c r="Q265" s="13" t="str">
        <f>VLOOKUP(E265, 'Season Position'!$A$16:$C$31,3,FALSE)</f>
        <v>Missed</v>
      </c>
      <c r="R265">
        <f t="shared" si="39"/>
        <v>0</v>
      </c>
      <c r="S265" s="21" t="str">
        <f t="shared" si="36"/>
        <v>60-69</v>
      </c>
    </row>
    <row r="266" spans="1:19" ht="15.75" customHeight="1">
      <c r="A266" s="1">
        <v>133</v>
      </c>
      <c r="B266" s="1">
        <v>2013</v>
      </c>
      <c r="C266" s="1">
        <v>5</v>
      </c>
      <c r="D266" s="1" t="s">
        <v>9</v>
      </c>
      <c r="E266" s="1" t="s">
        <v>20</v>
      </c>
      <c r="F266" s="1" t="s">
        <v>13</v>
      </c>
      <c r="G266" s="1">
        <v>95</v>
      </c>
      <c r="H266" s="1">
        <v>110</v>
      </c>
      <c r="I266" s="1" t="s">
        <v>37</v>
      </c>
      <c r="J266">
        <f t="shared" si="32"/>
        <v>0</v>
      </c>
      <c r="K266">
        <f t="shared" si="33"/>
        <v>1</v>
      </c>
      <c r="L266">
        <f t="shared" si="34"/>
        <v>0</v>
      </c>
      <c r="M266">
        <f t="shared" si="37"/>
        <v>8</v>
      </c>
      <c r="N266" s="6">
        <f t="shared" si="35"/>
        <v>0.53333333333333333</v>
      </c>
      <c r="O266" t="str">
        <f t="shared" si="38"/>
        <v>N</v>
      </c>
      <c r="P266" s="13">
        <f>VLOOKUP(E266, 'Season Position'!$A$16:$C$31,2,FALSE)</f>
        <v>5</v>
      </c>
      <c r="Q266" s="13" t="str">
        <f>VLOOKUP(E266, 'Season Position'!$A$16:$C$31,3,FALSE)</f>
        <v>Playoffs</v>
      </c>
      <c r="R266">
        <f t="shared" si="39"/>
        <v>0</v>
      </c>
      <c r="S266" s="21" t="str">
        <f t="shared" si="36"/>
        <v>90-99</v>
      </c>
    </row>
    <row r="267" spans="1:19" ht="15.75" customHeight="1">
      <c r="A267" s="1">
        <v>133</v>
      </c>
      <c r="B267" s="1">
        <v>2013</v>
      </c>
      <c r="C267" s="1">
        <v>5</v>
      </c>
      <c r="D267" s="1" t="s">
        <v>9</v>
      </c>
      <c r="E267" s="1" t="s">
        <v>13</v>
      </c>
      <c r="F267" s="1" t="s">
        <v>20</v>
      </c>
      <c r="G267" s="1">
        <v>110</v>
      </c>
      <c r="H267" s="1">
        <v>95</v>
      </c>
      <c r="I267" s="1" t="s">
        <v>35</v>
      </c>
      <c r="J267">
        <f t="shared" si="32"/>
        <v>1</v>
      </c>
      <c r="K267">
        <f t="shared" si="33"/>
        <v>0</v>
      </c>
      <c r="L267">
        <f t="shared" si="34"/>
        <v>0</v>
      </c>
      <c r="M267">
        <f t="shared" si="37"/>
        <v>4</v>
      </c>
      <c r="N267" s="6">
        <f t="shared" si="35"/>
        <v>0.8</v>
      </c>
      <c r="O267" t="str">
        <f t="shared" si="38"/>
        <v>Y</v>
      </c>
      <c r="P267" s="13">
        <f>VLOOKUP(E267, 'Season Position'!$A$16:$C$31,2,FALSE)</f>
        <v>6</v>
      </c>
      <c r="Q267" s="13" t="str">
        <f>VLOOKUP(E267, 'Season Position'!$A$16:$C$31,3,FALSE)</f>
        <v>Playoffs</v>
      </c>
      <c r="R267">
        <f t="shared" si="39"/>
        <v>1</v>
      </c>
      <c r="S267" s="21" t="str">
        <f t="shared" si="36"/>
        <v>110-119</v>
      </c>
    </row>
    <row r="268" spans="1:19" ht="15.75" customHeight="1">
      <c r="A268" s="1">
        <v>134</v>
      </c>
      <c r="B268" s="1">
        <v>2013</v>
      </c>
      <c r="C268" s="1">
        <v>5</v>
      </c>
      <c r="D268" s="1" t="s">
        <v>9</v>
      </c>
      <c r="E268" s="1" t="s">
        <v>30</v>
      </c>
      <c r="F268" s="1" t="s">
        <v>12</v>
      </c>
      <c r="G268" s="1">
        <v>97</v>
      </c>
      <c r="H268" s="1">
        <v>121</v>
      </c>
      <c r="I268" s="1" t="s">
        <v>37</v>
      </c>
      <c r="J268">
        <f t="shared" si="32"/>
        <v>0</v>
      </c>
      <c r="K268">
        <f t="shared" si="33"/>
        <v>1</v>
      </c>
      <c r="L268">
        <f t="shared" si="34"/>
        <v>0</v>
      </c>
      <c r="M268">
        <f t="shared" si="37"/>
        <v>7</v>
      </c>
      <c r="N268" s="6">
        <f t="shared" si="35"/>
        <v>0.6</v>
      </c>
      <c r="O268" t="str">
        <f t="shared" si="38"/>
        <v>N</v>
      </c>
      <c r="P268" s="13">
        <f>VLOOKUP(E268, 'Season Position'!$A$16:$C$31,2,FALSE)</f>
        <v>12</v>
      </c>
      <c r="Q268" s="13" t="str">
        <f>VLOOKUP(E268, 'Season Position'!$A$16:$C$31,3,FALSE)</f>
        <v>Missed</v>
      </c>
      <c r="R268">
        <f t="shared" si="39"/>
        <v>0</v>
      </c>
      <c r="S268" s="21" t="str">
        <f t="shared" si="36"/>
        <v>90-99</v>
      </c>
    </row>
    <row r="269" spans="1:19" ht="15.75" customHeight="1">
      <c r="A269" s="1">
        <v>134</v>
      </c>
      <c r="B269" s="1">
        <v>2013</v>
      </c>
      <c r="C269" s="1">
        <v>5</v>
      </c>
      <c r="D269" s="1" t="s">
        <v>9</v>
      </c>
      <c r="E269" s="1" t="s">
        <v>12</v>
      </c>
      <c r="F269" s="1" t="s">
        <v>30</v>
      </c>
      <c r="G269" s="1">
        <v>121</v>
      </c>
      <c r="H269" s="1">
        <v>97</v>
      </c>
      <c r="I269" s="1" t="s">
        <v>35</v>
      </c>
      <c r="J269">
        <f t="shared" si="32"/>
        <v>1</v>
      </c>
      <c r="K269">
        <f t="shared" si="33"/>
        <v>0</v>
      </c>
      <c r="L269">
        <f t="shared" si="34"/>
        <v>0</v>
      </c>
      <c r="M269">
        <f t="shared" si="37"/>
        <v>3</v>
      </c>
      <c r="N269" s="6">
        <f t="shared" si="35"/>
        <v>0.8666666666666667</v>
      </c>
      <c r="O269" t="str">
        <f t="shared" si="38"/>
        <v>Y</v>
      </c>
      <c r="P269" s="13">
        <f>VLOOKUP(E269, 'Season Position'!$A$16:$C$31,2,FALSE)</f>
        <v>2</v>
      </c>
      <c r="Q269" s="13" t="str">
        <f>VLOOKUP(E269, 'Season Position'!$A$16:$C$31,3,FALSE)</f>
        <v>Playoffs</v>
      </c>
      <c r="R269">
        <f t="shared" si="39"/>
        <v>1</v>
      </c>
      <c r="S269" s="21" t="str">
        <f t="shared" si="36"/>
        <v>120-129</v>
      </c>
    </row>
    <row r="270" spans="1:19" ht="15.75" customHeight="1">
      <c r="A270" s="1">
        <v>135</v>
      </c>
      <c r="B270" s="1">
        <v>2013</v>
      </c>
      <c r="C270" s="1">
        <v>5</v>
      </c>
      <c r="D270" s="1" t="s">
        <v>9</v>
      </c>
      <c r="E270" s="1" t="s">
        <v>11</v>
      </c>
      <c r="F270" s="1" t="s">
        <v>31</v>
      </c>
      <c r="G270" s="1">
        <v>64</v>
      </c>
      <c r="H270" s="1">
        <v>48</v>
      </c>
      <c r="I270" s="1" t="s">
        <v>35</v>
      </c>
      <c r="J270">
        <f t="shared" si="32"/>
        <v>1</v>
      </c>
      <c r="K270">
        <f t="shared" si="33"/>
        <v>0</v>
      </c>
      <c r="L270">
        <f t="shared" si="34"/>
        <v>0</v>
      </c>
      <c r="M270">
        <f t="shared" si="37"/>
        <v>12</v>
      </c>
      <c r="N270" s="6">
        <f t="shared" si="35"/>
        <v>0.26666666666666672</v>
      </c>
      <c r="O270" t="str">
        <f t="shared" si="38"/>
        <v>N</v>
      </c>
      <c r="P270" s="13">
        <f>VLOOKUP(E270, 'Season Position'!$A$16:$C$31,2,FALSE)</f>
        <v>14</v>
      </c>
      <c r="Q270" s="13" t="str">
        <f>VLOOKUP(E270, 'Season Position'!$A$16:$C$31,3,FALSE)</f>
        <v>Missed</v>
      </c>
      <c r="R270">
        <f t="shared" si="39"/>
        <v>1</v>
      </c>
      <c r="S270" s="21" t="str">
        <f t="shared" si="36"/>
        <v>60-69</v>
      </c>
    </row>
    <row r="271" spans="1:19" ht="15.75" customHeight="1">
      <c r="A271" s="1">
        <v>135</v>
      </c>
      <c r="B271" s="1">
        <v>2013</v>
      </c>
      <c r="C271" s="1">
        <v>5</v>
      </c>
      <c r="D271" s="1" t="s">
        <v>9</v>
      </c>
      <c r="E271" s="1" t="s">
        <v>31</v>
      </c>
      <c r="F271" s="1" t="s">
        <v>11</v>
      </c>
      <c r="G271" s="1">
        <v>48</v>
      </c>
      <c r="H271" s="1">
        <v>64</v>
      </c>
      <c r="I271" s="1" t="s">
        <v>37</v>
      </c>
      <c r="J271">
        <f t="shared" si="32"/>
        <v>0</v>
      </c>
      <c r="K271">
        <f t="shared" si="33"/>
        <v>1</v>
      </c>
      <c r="L271">
        <f t="shared" si="34"/>
        <v>0</v>
      </c>
      <c r="M271">
        <f t="shared" si="37"/>
        <v>16</v>
      </c>
      <c r="N271" s="6">
        <f t="shared" si="35"/>
        <v>0</v>
      </c>
      <c r="O271" t="str">
        <f t="shared" si="38"/>
        <v>N</v>
      </c>
      <c r="P271" s="13">
        <f>VLOOKUP(E271, 'Season Position'!$A$16:$C$31,2,FALSE)</f>
        <v>11</v>
      </c>
      <c r="Q271" s="13" t="str">
        <f>VLOOKUP(E271, 'Season Position'!$A$16:$C$31,3,FALSE)</f>
        <v>Missed</v>
      </c>
      <c r="R271">
        <f t="shared" si="39"/>
        <v>0</v>
      </c>
      <c r="S271" s="21" t="str">
        <f t="shared" si="36"/>
        <v>40-49</v>
      </c>
    </row>
    <row r="272" spans="1:19" ht="15.75" customHeight="1">
      <c r="A272" s="1">
        <v>136</v>
      </c>
      <c r="B272" s="1">
        <v>2013</v>
      </c>
      <c r="C272" s="1">
        <v>6</v>
      </c>
      <c r="D272" s="1" t="s">
        <v>9</v>
      </c>
      <c r="E272" s="1" t="s">
        <v>14</v>
      </c>
      <c r="F272" s="1" t="s">
        <v>10</v>
      </c>
      <c r="G272" s="1">
        <v>80</v>
      </c>
      <c r="H272" s="1">
        <v>63</v>
      </c>
      <c r="I272" s="1" t="s">
        <v>35</v>
      </c>
      <c r="J272">
        <f t="shared" si="32"/>
        <v>1</v>
      </c>
      <c r="K272">
        <f t="shared" si="33"/>
        <v>0</v>
      </c>
      <c r="L272">
        <f t="shared" si="34"/>
        <v>0</v>
      </c>
      <c r="M272">
        <f t="shared" si="37"/>
        <v>11</v>
      </c>
      <c r="N272" s="6">
        <f t="shared" si="35"/>
        <v>0.33333333333333337</v>
      </c>
      <c r="O272" t="str">
        <f t="shared" si="38"/>
        <v>N</v>
      </c>
      <c r="P272" s="13">
        <f>VLOOKUP(E272, 'Season Position'!$A$16:$C$31,2,FALSE)</f>
        <v>8</v>
      </c>
      <c r="Q272" s="13" t="str">
        <f>VLOOKUP(E272, 'Season Position'!$A$16:$C$31,3,FALSE)</f>
        <v>Playoffs</v>
      </c>
      <c r="R272">
        <f t="shared" si="39"/>
        <v>1</v>
      </c>
      <c r="S272" s="21" t="str">
        <f t="shared" si="36"/>
        <v>80-89</v>
      </c>
    </row>
    <row r="273" spans="1:19" ht="15.75" customHeight="1">
      <c r="A273" s="1">
        <v>136</v>
      </c>
      <c r="B273" s="1">
        <v>2013</v>
      </c>
      <c r="C273" s="1">
        <v>6</v>
      </c>
      <c r="D273" s="1" t="s">
        <v>9</v>
      </c>
      <c r="E273" s="1" t="s">
        <v>10</v>
      </c>
      <c r="F273" s="1" t="s">
        <v>14</v>
      </c>
      <c r="G273" s="1">
        <v>63</v>
      </c>
      <c r="H273" s="1">
        <v>80</v>
      </c>
      <c r="I273" s="1" t="s">
        <v>37</v>
      </c>
      <c r="J273">
        <f t="shared" si="32"/>
        <v>0</v>
      </c>
      <c r="K273">
        <f t="shared" si="33"/>
        <v>1</v>
      </c>
      <c r="L273">
        <f t="shared" si="34"/>
        <v>0</v>
      </c>
      <c r="M273">
        <f t="shared" si="37"/>
        <v>16</v>
      </c>
      <c r="N273" s="6">
        <f t="shared" si="35"/>
        <v>0</v>
      </c>
      <c r="O273" t="str">
        <f t="shared" si="38"/>
        <v>N</v>
      </c>
      <c r="P273" s="13">
        <f>VLOOKUP(E273, 'Season Position'!$A$16:$C$31,2,FALSE)</f>
        <v>15</v>
      </c>
      <c r="Q273" s="13" t="str">
        <f>VLOOKUP(E273, 'Season Position'!$A$16:$C$31,3,FALSE)</f>
        <v>Missed</v>
      </c>
      <c r="R273">
        <f t="shared" si="39"/>
        <v>0</v>
      </c>
      <c r="S273" s="21" t="str">
        <f t="shared" si="36"/>
        <v>60-69</v>
      </c>
    </row>
    <row r="274" spans="1:19" ht="15.75" customHeight="1">
      <c r="A274" s="1">
        <v>137</v>
      </c>
      <c r="B274" s="1">
        <v>2013</v>
      </c>
      <c r="C274" s="1">
        <v>6</v>
      </c>
      <c r="D274" s="1" t="s">
        <v>9</v>
      </c>
      <c r="E274" s="1" t="s">
        <v>13</v>
      </c>
      <c r="F274" s="1" t="s">
        <v>16</v>
      </c>
      <c r="G274" s="1">
        <v>99</v>
      </c>
      <c r="H274" s="1">
        <v>76</v>
      </c>
      <c r="I274" s="1" t="s">
        <v>35</v>
      </c>
      <c r="J274">
        <f t="shared" si="32"/>
        <v>1</v>
      </c>
      <c r="K274">
        <f t="shared" si="33"/>
        <v>0</v>
      </c>
      <c r="L274">
        <f t="shared" si="34"/>
        <v>0</v>
      </c>
      <c r="M274">
        <f t="shared" si="37"/>
        <v>2</v>
      </c>
      <c r="N274" s="6">
        <f t="shared" si="35"/>
        <v>0.93333333333333335</v>
      </c>
      <c r="O274" t="str">
        <f t="shared" si="38"/>
        <v>N</v>
      </c>
      <c r="P274" s="13">
        <f>VLOOKUP(E274, 'Season Position'!$A$16:$C$31,2,FALSE)</f>
        <v>6</v>
      </c>
      <c r="Q274" s="13" t="str">
        <f>VLOOKUP(E274, 'Season Position'!$A$16:$C$31,3,FALSE)</f>
        <v>Playoffs</v>
      </c>
      <c r="R274">
        <f t="shared" si="39"/>
        <v>1</v>
      </c>
      <c r="S274" s="21" t="str">
        <f t="shared" si="36"/>
        <v>90-99</v>
      </c>
    </row>
    <row r="275" spans="1:19" ht="15.75" customHeight="1">
      <c r="A275" s="1">
        <v>137</v>
      </c>
      <c r="B275" s="1">
        <v>2013</v>
      </c>
      <c r="C275" s="1">
        <v>6</v>
      </c>
      <c r="D275" s="1" t="s">
        <v>9</v>
      </c>
      <c r="E275" s="1" t="s">
        <v>16</v>
      </c>
      <c r="F275" s="1" t="s">
        <v>13</v>
      </c>
      <c r="G275" s="1">
        <v>76</v>
      </c>
      <c r="H275" s="1">
        <v>99</v>
      </c>
      <c r="I275" s="1" t="s">
        <v>37</v>
      </c>
      <c r="J275">
        <f t="shared" si="32"/>
        <v>0</v>
      </c>
      <c r="K275">
        <f t="shared" si="33"/>
        <v>1</v>
      </c>
      <c r="L275">
        <f t="shared" si="34"/>
        <v>0</v>
      </c>
      <c r="M275">
        <f t="shared" si="37"/>
        <v>12</v>
      </c>
      <c r="N275" s="6">
        <f t="shared" si="35"/>
        <v>0.26666666666666672</v>
      </c>
      <c r="O275" t="str">
        <f t="shared" si="38"/>
        <v>N</v>
      </c>
      <c r="P275" s="13">
        <f>VLOOKUP(E275, 'Season Position'!$A$16:$C$31,2,FALSE)</f>
        <v>7</v>
      </c>
      <c r="Q275" s="13" t="str">
        <f>VLOOKUP(E275, 'Season Position'!$A$16:$C$31,3,FALSE)</f>
        <v>Playoffs</v>
      </c>
      <c r="R275">
        <f t="shared" si="39"/>
        <v>0</v>
      </c>
      <c r="S275" s="21" t="str">
        <f t="shared" si="36"/>
        <v>70-79</v>
      </c>
    </row>
    <row r="276" spans="1:19" ht="15.75" customHeight="1">
      <c r="A276" s="1">
        <v>138</v>
      </c>
      <c r="B276" s="1">
        <v>2013</v>
      </c>
      <c r="C276" s="1">
        <v>6</v>
      </c>
      <c r="D276" s="1" t="s">
        <v>9</v>
      </c>
      <c r="E276" s="1" t="s">
        <v>27</v>
      </c>
      <c r="F276" s="1" t="s">
        <v>29</v>
      </c>
      <c r="G276" s="1">
        <v>96</v>
      </c>
      <c r="H276" s="1">
        <v>64</v>
      </c>
      <c r="I276" s="1" t="s">
        <v>35</v>
      </c>
      <c r="J276">
        <f t="shared" si="32"/>
        <v>1</v>
      </c>
      <c r="K276">
        <f t="shared" si="33"/>
        <v>0</v>
      </c>
      <c r="L276">
        <f t="shared" si="34"/>
        <v>0</v>
      </c>
      <c r="M276">
        <f t="shared" si="37"/>
        <v>3</v>
      </c>
      <c r="N276" s="6">
        <f t="shared" si="35"/>
        <v>0.8666666666666667</v>
      </c>
      <c r="O276" t="str">
        <f t="shared" si="38"/>
        <v>N</v>
      </c>
      <c r="P276" s="13">
        <f>VLOOKUP(E276, 'Season Position'!$A$16:$C$31,2,FALSE)</f>
        <v>1</v>
      </c>
      <c r="Q276" s="13" t="str">
        <f>VLOOKUP(E276, 'Season Position'!$A$16:$C$31,3,FALSE)</f>
        <v>Playoffs</v>
      </c>
      <c r="R276">
        <f t="shared" si="39"/>
        <v>1</v>
      </c>
      <c r="S276" s="21" t="str">
        <f t="shared" si="36"/>
        <v>90-99</v>
      </c>
    </row>
    <row r="277" spans="1:19" ht="15.75" customHeight="1">
      <c r="A277" s="1">
        <v>138</v>
      </c>
      <c r="B277" s="1">
        <v>2013</v>
      </c>
      <c r="C277" s="1">
        <v>6</v>
      </c>
      <c r="D277" s="1" t="s">
        <v>9</v>
      </c>
      <c r="E277" s="1" t="s">
        <v>29</v>
      </c>
      <c r="F277" s="1" t="s">
        <v>27</v>
      </c>
      <c r="G277" s="1">
        <v>64</v>
      </c>
      <c r="H277" s="1">
        <v>96</v>
      </c>
      <c r="I277" s="1" t="s">
        <v>37</v>
      </c>
      <c r="J277">
        <f t="shared" si="32"/>
        <v>0</v>
      </c>
      <c r="K277">
        <f t="shared" si="33"/>
        <v>1</v>
      </c>
      <c r="L277">
        <f t="shared" si="34"/>
        <v>0</v>
      </c>
      <c r="M277">
        <f t="shared" si="37"/>
        <v>15</v>
      </c>
      <c r="N277" s="6">
        <f t="shared" si="35"/>
        <v>6.6666666666666652E-2</v>
      </c>
      <c r="O277" t="str">
        <f t="shared" si="38"/>
        <v>N</v>
      </c>
      <c r="P277" s="13">
        <f>VLOOKUP(E277, 'Season Position'!$A$16:$C$31,2,FALSE)</f>
        <v>16</v>
      </c>
      <c r="Q277" s="13" t="str">
        <f>VLOOKUP(E277, 'Season Position'!$A$16:$C$31,3,FALSE)</f>
        <v>Missed</v>
      </c>
      <c r="R277">
        <f t="shared" si="39"/>
        <v>0</v>
      </c>
      <c r="S277" s="21" t="str">
        <f t="shared" si="36"/>
        <v>60-69</v>
      </c>
    </row>
    <row r="278" spans="1:19" ht="15.75" customHeight="1">
      <c r="A278" s="1">
        <v>139</v>
      </c>
      <c r="B278" s="1">
        <v>2013</v>
      </c>
      <c r="C278" s="1">
        <v>6</v>
      </c>
      <c r="D278" s="1" t="s">
        <v>9</v>
      </c>
      <c r="E278" s="1" t="s">
        <v>25</v>
      </c>
      <c r="F278" s="1" t="s">
        <v>12</v>
      </c>
      <c r="G278" s="1">
        <v>73</v>
      </c>
      <c r="H278" s="1">
        <v>92</v>
      </c>
      <c r="I278" s="1" t="s">
        <v>37</v>
      </c>
      <c r="J278">
        <f t="shared" si="32"/>
        <v>0</v>
      </c>
      <c r="K278">
        <f t="shared" si="33"/>
        <v>1</v>
      </c>
      <c r="L278">
        <f t="shared" si="34"/>
        <v>0</v>
      </c>
      <c r="M278">
        <f t="shared" si="37"/>
        <v>14</v>
      </c>
      <c r="N278" s="6">
        <f t="shared" si="35"/>
        <v>0.1333333333333333</v>
      </c>
      <c r="O278" t="str">
        <f t="shared" si="38"/>
        <v>N</v>
      </c>
      <c r="P278" s="13">
        <f>VLOOKUP(E278, 'Season Position'!$A$16:$C$31,2,FALSE)</f>
        <v>13</v>
      </c>
      <c r="Q278" s="13" t="str">
        <f>VLOOKUP(E278, 'Season Position'!$A$16:$C$31,3,FALSE)</f>
        <v>Missed</v>
      </c>
      <c r="R278">
        <f t="shared" si="39"/>
        <v>0</v>
      </c>
      <c r="S278" s="21" t="str">
        <f t="shared" si="36"/>
        <v>70-79</v>
      </c>
    </row>
    <row r="279" spans="1:19" ht="15.75" customHeight="1">
      <c r="A279" s="1">
        <v>139</v>
      </c>
      <c r="B279" s="1">
        <v>2013</v>
      </c>
      <c r="C279" s="1">
        <v>6</v>
      </c>
      <c r="D279" s="1" t="s">
        <v>9</v>
      </c>
      <c r="E279" s="1" t="s">
        <v>12</v>
      </c>
      <c r="F279" s="1" t="s">
        <v>25</v>
      </c>
      <c r="G279" s="1">
        <v>92</v>
      </c>
      <c r="H279" s="1">
        <v>73</v>
      </c>
      <c r="I279" s="1" t="s">
        <v>35</v>
      </c>
      <c r="J279">
        <f t="shared" si="32"/>
        <v>1</v>
      </c>
      <c r="K279">
        <f t="shared" si="33"/>
        <v>0</v>
      </c>
      <c r="L279">
        <f t="shared" si="34"/>
        <v>0</v>
      </c>
      <c r="M279">
        <f t="shared" si="37"/>
        <v>4</v>
      </c>
      <c r="N279" s="6">
        <f t="shared" si="35"/>
        <v>0.8</v>
      </c>
      <c r="O279" t="str">
        <f t="shared" si="38"/>
        <v>N</v>
      </c>
      <c r="P279" s="13">
        <f>VLOOKUP(E279, 'Season Position'!$A$16:$C$31,2,FALSE)</f>
        <v>2</v>
      </c>
      <c r="Q279" s="13" t="str">
        <f>VLOOKUP(E279, 'Season Position'!$A$16:$C$31,3,FALSE)</f>
        <v>Playoffs</v>
      </c>
      <c r="R279">
        <f t="shared" si="39"/>
        <v>1</v>
      </c>
      <c r="S279" s="21" t="str">
        <f t="shared" si="36"/>
        <v>90-99</v>
      </c>
    </row>
    <row r="280" spans="1:19" ht="15.75" customHeight="1">
      <c r="A280" s="1">
        <v>140</v>
      </c>
      <c r="B280" s="1">
        <v>2013</v>
      </c>
      <c r="C280" s="1">
        <v>6</v>
      </c>
      <c r="D280" s="1" t="s">
        <v>9</v>
      </c>
      <c r="E280" s="1" t="s">
        <v>31</v>
      </c>
      <c r="F280" s="1" t="s">
        <v>26</v>
      </c>
      <c r="G280" s="1">
        <v>81</v>
      </c>
      <c r="H280" s="1">
        <v>90</v>
      </c>
      <c r="I280" s="1" t="s">
        <v>37</v>
      </c>
      <c r="J280">
        <f t="shared" si="32"/>
        <v>0</v>
      </c>
      <c r="K280">
        <f t="shared" si="33"/>
        <v>1</v>
      </c>
      <c r="L280">
        <f t="shared" si="34"/>
        <v>0</v>
      </c>
      <c r="M280">
        <f t="shared" si="37"/>
        <v>9</v>
      </c>
      <c r="N280" s="6">
        <f t="shared" si="35"/>
        <v>0.46666666666666667</v>
      </c>
      <c r="O280" t="str">
        <f t="shared" si="38"/>
        <v>N</v>
      </c>
      <c r="P280" s="13">
        <f>VLOOKUP(E280, 'Season Position'!$A$16:$C$31,2,FALSE)</f>
        <v>11</v>
      </c>
      <c r="Q280" s="13" t="str">
        <f>VLOOKUP(E280, 'Season Position'!$A$16:$C$31,3,FALSE)</f>
        <v>Missed</v>
      </c>
      <c r="R280">
        <f t="shared" si="39"/>
        <v>0</v>
      </c>
      <c r="S280" s="21" t="str">
        <f t="shared" si="36"/>
        <v>80-89</v>
      </c>
    </row>
    <row r="281" spans="1:19" ht="15.75" customHeight="1">
      <c r="A281" s="1">
        <v>140</v>
      </c>
      <c r="B281" s="1">
        <v>2013</v>
      </c>
      <c r="C281" s="1">
        <v>6</v>
      </c>
      <c r="D281" s="1" t="s">
        <v>9</v>
      </c>
      <c r="E281" s="1" t="s">
        <v>26</v>
      </c>
      <c r="F281" s="1" t="s">
        <v>31</v>
      </c>
      <c r="G281" s="1">
        <v>90</v>
      </c>
      <c r="H281" s="1">
        <v>81</v>
      </c>
      <c r="I281" s="1" t="s">
        <v>35</v>
      </c>
      <c r="J281">
        <f t="shared" si="32"/>
        <v>1</v>
      </c>
      <c r="K281">
        <f t="shared" si="33"/>
        <v>0</v>
      </c>
      <c r="L281">
        <f t="shared" si="34"/>
        <v>0</v>
      </c>
      <c r="M281">
        <f t="shared" si="37"/>
        <v>5</v>
      </c>
      <c r="N281" s="6">
        <f t="shared" si="35"/>
        <v>0.73333333333333339</v>
      </c>
      <c r="O281" t="str">
        <f t="shared" si="38"/>
        <v>N</v>
      </c>
      <c r="P281" s="13">
        <f>VLOOKUP(E281, 'Season Position'!$A$16:$C$31,2,FALSE)</f>
        <v>9</v>
      </c>
      <c r="Q281" s="13" t="str">
        <f>VLOOKUP(E281, 'Season Position'!$A$16:$C$31,3,FALSE)</f>
        <v>Missed</v>
      </c>
      <c r="R281">
        <f t="shared" si="39"/>
        <v>1</v>
      </c>
      <c r="S281" s="21" t="str">
        <f t="shared" si="36"/>
        <v>90-99</v>
      </c>
    </row>
    <row r="282" spans="1:19" ht="15.75" customHeight="1">
      <c r="A282" s="1">
        <v>141</v>
      </c>
      <c r="B282" s="1">
        <v>2013</v>
      </c>
      <c r="C282" s="1">
        <v>6</v>
      </c>
      <c r="D282" s="1" t="s">
        <v>9</v>
      </c>
      <c r="E282" s="1" t="s">
        <v>28</v>
      </c>
      <c r="F282" s="1" t="s">
        <v>30</v>
      </c>
      <c r="G282" s="1">
        <v>84</v>
      </c>
      <c r="H282" s="1">
        <v>75</v>
      </c>
      <c r="I282" s="1" t="s">
        <v>35</v>
      </c>
      <c r="J282">
        <f t="shared" si="32"/>
        <v>1</v>
      </c>
      <c r="K282">
        <f t="shared" si="33"/>
        <v>0</v>
      </c>
      <c r="L282">
        <f t="shared" si="34"/>
        <v>0</v>
      </c>
      <c r="M282">
        <f t="shared" si="37"/>
        <v>7</v>
      </c>
      <c r="N282" s="6">
        <f t="shared" si="35"/>
        <v>0.6</v>
      </c>
      <c r="O282" t="str">
        <f t="shared" si="38"/>
        <v>N</v>
      </c>
      <c r="P282" s="13">
        <f>VLOOKUP(E282, 'Season Position'!$A$16:$C$31,2,FALSE)</f>
        <v>3</v>
      </c>
      <c r="Q282" s="13" t="str">
        <f>VLOOKUP(E282, 'Season Position'!$A$16:$C$31,3,FALSE)</f>
        <v>Playoffs</v>
      </c>
      <c r="R282">
        <f t="shared" si="39"/>
        <v>1</v>
      </c>
      <c r="S282" s="21" t="str">
        <f t="shared" si="36"/>
        <v>80-89</v>
      </c>
    </row>
    <row r="283" spans="1:19" ht="15.75" customHeight="1">
      <c r="A283" s="1">
        <v>141</v>
      </c>
      <c r="B283" s="1">
        <v>2013</v>
      </c>
      <c r="C283" s="1">
        <v>6</v>
      </c>
      <c r="D283" s="1" t="s">
        <v>9</v>
      </c>
      <c r="E283" s="1" t="s">
        <v>30</v>
      </c>
      <c r="F283" s="1" t="s">
        <v>28</v>
      </c>
      <c r="G283" s="1">
        <v>75</v>
      </c>
      <c r="H283" s="1">
        <v>84</v>
      </c>
      <c r="I283" s="1" t="s">
        <v>37</v>
      </c>
      <c r="J283">
        <f t="shared" si="32"/>
        <v>0</v>
      </c>
      <c r="K283">
        <f t="shared" si="33"/>
        <v>1</v>
      </c>
      <c r="L283">
        <f t="shared" si="34"/>
        <v>0</v>
      </c>
      <c r="M283">
        <f t="shared" si="37"/>
        <v>13</v>
      </c>
      <c r="N283" s="6">
        <f t="shared" si="35"/>
        <v>0.19999999999999996</v>
      </c>
      <c r="O283" t="str">
        <f t="shared" si="38"/>
        <v>N</v>
      </c>
      <c r="P283" s="13">
        <f>VLOOKUP(E283, 'Season Position'!$A$16:$C$31,2,FALSE)</f>
        <v>12</v>
      </c>
      <c r="Q283" s="13" t="str">
        <f>VLOOKUP(E283, 'Season Position'!$A$16:$C$31,3,FALSE)</f>
        <v>Missed</v>
      </c>
      <c r="R283">
        <f t="shared" si="39"/>
        <v>0</v>
      </c>
      <c r="S283" s="21" t="str">
        <f t="shared" si="36"/>
        <v>70-79</v>
      </c>
    </row>
    <row r="284" spans="1:19" ht="15.75" customHeight="1">
      <c r="A284" s="1">
        <v>142</v>
      </c>
      <c r="B284" s="1">
        <v>2013</v>
      </c>
      <c r="C284" s="1">
        <v>6</v>
      </c>
      <c r="D284" s="1" t="s">
        <v>9</v>
      </c>
      <c r="E284" s="1" t="s">
        <v>18</v>
      </c>
      <c r="F284" s="1" t="s">
        <v>11</v>
      </c>
      <c r="G284" s="1">
        <v>84</v>
      </c>
      <c r="H284" s="1">
        <v>81</v>
      </c>
      <c r="I284" s="1" t="s">
        <v>35</v>
      </c>
      <c r="J284">
        <f t="shared" si="32"/>
        <v>1</v>
      </c>
      <c r="K284">
        <f t="shared" si="33"/>
        <v>0</v>
      </c>
      <c r="L284">
        <f t="shared" si="34"/>
        <v>0</v>
      </c>
      <c r="M284">
        <f t="shared" si="37"/>
        <v>7</v>
      </c>
      <c r="N284" s="6">
        <f t="shared" si="35"/>
        <v>0.6</v>
      </c>
      <c r="O284" t="str">
        <f t="shared" si="38"/>
        <v>N</v>
      </c>
      <c r="P284" s="13">
        <f>VLOOKUP(E284, 'Season Position'!$A$16:$C$31,2,FALSE)</f>
        <v>10</v>
      </c>
      <c r="Q284" s="13" t="str">
        <f>VLOOKUP(E284, 'Season Position'!$A$16:$C$31,3,FALSE)</f>
        <v>Missed</v>
      </c>
      <c r="R284">
        <f t="shared" si="39"/>
        <v>1</v>
      </c>
      <c r="S284" s="21" t="str">
        <f t="shared" si="36"/>
        <v>80-89</v>
      </c>
    </row>
    <row r="285" spans="1:19" ht="15.75" customHeight="1">
      <c r="A285" s="1">
        <v>142</v>
      </c>
      <c r="B285" s="1">
        <v>2013</v>
      </c>
      <c r="C285" s="1">
        <v>6</v>
      </c>
      <c r="D285" s="1" t="s">
        <v>9</v>
      </c>
      <c r="E285" s="1" t="s">
        <v>11</v>
      </c>
      <c r="F285" s="1" t="s">
        <v>18</v>
      </c>
      <c r="G285" s="1">
        <v>81</v>
      </c>
      <c r="H285" s="1">
        <v>84</v>
      </c>
      <c r="I285" s="1" t="s">
        <v>37</v>
      </c>
      <c r="J285">
        <f t="shared" si="32"/>
        <v>0</v>
      </c>
      <c r="K285">
        <f t="shared" si="33"/>
        <v>1</v>
      </c>
      <c r="L285">
        <f t="shared" si="34"/>
        <v>0</v>
      </c>
      <c r="M285">
        <f t="shared" si="37"/>
        <v>9</v>
      </c>
      <c r="N285" s="6">
        <f t="shared" si="35"/>
        <v>0.46666666666666667</v>
      </c>
      <c r="O285" t="str">
        <f t="shared" si="38"/>
        <v>N</v>
      </c>
      <c r="P285" s="13">
        <f>VLOOKUP(E285, 'Season Position'!$A$16:$C$31,2,FALSE)</f>
        <v>14</v>
      </c>
      <c r="Q285" s="13" t="str">
        <f>VLOOKUP(E285, 'Season Position'!$A$16:$C$31,3,FALSE)</f>
        <v>Missed</v>
      </c>
      <c r="R285">
        <f t="shared" si="39"/>
        <v>0</v>
      </c>
      <c r="S285" s="21" t="str">
        <f t="shared" si="36"/>
        <v>80-89</v>
      </c>
    </row>
    <row r="286" spans="1:19" ht="15.75" customHeight="1">
      <c r="A286" s="1">
        <v>143</v>
      </c>
      <c r="B286" s="1">
        <v>2013</v>
      </c>
      <c r="C286" s="1">
        <v>6</v>
      </c>
      <c r="D286" s="1" t="s">
        <v>9</v>
      </c>
      <c r="E286" s="1" t="s">
        <v>20</v>
      </c>
      <c r="F286" s="1" t="s">
        <v>21</v>
      </c>
      <c r="G286" s="1">
        <v>100</v>
      </c>
      <c r="H286" s="1">
        <v>90</v>
      </c>
      <c r="I286" s="1" t="s">
        <v>35</v>
      </c>
      <c r="J286">
        <f t="shared" si="32"/>
        <v>1</v>
      </c>
      <c r="K286">
        <f t="shared" si="33"/>
        <v>0</v>
      </c>
      <c r="L286">
        <f t="shared" si="34"/>
        <v>0</v>
      </c>
      <c r="M286">
        <f t="shared" si="37"/>
        <v>1</v>
      </c>
      <c r="N286" s="6">
        <f t="shared" si="35"/>
        <v>1</v>
      </c>
      <c r="O286" t="str">
        <f t="shared" si="38"/>
        <v>Y</v>
      </c>
      <c r="P286" s="13">
        <f>VLOOKUP(E286, 'Season Position'!$A$16:$C$31,2,FALSE)</f>
        <v>5</v>
      </c>
      <c r="Q286" s="13" t="str">
        <f>VLOOKUP(E286, 'Season Position'!$A$16:$C$31,3,FALSE)</f>
        <v>Playoffs</v>
      </c>
      <c r="R286">
        <f t="shared" si="39"/>
        <v>1</v>
      </c>
      <c r="S286" s="21" t="str">
        <f t="shared" si="36"/>
        <v>100-109</v>
      </c>
    </row>
    <row r="287" spans="1:19" ht="15.75" customHeight="1">
      <c r="A287" s="1">
        <v>143</v>
      </c>
      <c r="B287" s="1">
        <v>2013</v>
      </c>
      <c r="C287" s="1">
        <v>6</v>
      </c>
      <c r="D287" s="1" t="s">
        <v>9</v>
      </c>
      <c r="E287" s="1" t="s">
        <v>21</v>
      </c>
      <c r="F287" s="1" t="s">
        <v>20</v>
      </c>
      <c r="G287" s="1">
        <v>90</v>
      </c>
      <c r="H287" s="1">
        <v>100</v>
      </c>
      <c r="I287" s="1" t="s">
        <v>37</v>
      </c>
      <c r="J287">
        <f t="shared" si="32"/>
        <v>0</v>
      </c>
      <c r="K287">
        <f t="shared" si="33"/>
        <v>1</v>
      </c>
      <c r="L287">
        <f t="shared" si="34"/>
        <v>0</v>
      </c>
      <c r="M287">
        <f t="shared" si="37"/>
        <v>5</v>
      </c>
      <c r="N287" s="6">
        <f t="shared" si="35"/>
        <v>0.73333333333333339</v>
      </c>
      <c r="O287" t="str">
        <f t="shared" si="38"/>
        <v>N</v>
      </c>
      <c r="P287" s="13">
        <f>VLOOKUP(E287, 'Season Position'!$A$16:$C$31,2,FALSE)</f>
        <v>4</v>
      </c>
      <c r="Q287" s="13" t="str">
        <f>VLOOKUP(E287, 'Season Position'!$A$16:$C$31,3,FALSE)</f>
        <v>Playoffs</v>
      </c>
      <c r="R287">
        <f t="shared" si="39"/>
        <v>0</v>
      </c>
      <c r="S287" s="21" t="str">
        <f t="shared" si="36"/>
        <v>90-99</v>
      </c>
    </row>
    <row r="288" spans="1:19" ht="15.75" customHeight="1">
      <c r="A288" s="1">
        <v>144</v>
      </c>
      <c r="B288" s="1">
        <v>2013</v>
      </c>
      <c r="C288" s="1">
        <v>7</v>
      </c>
      <c r="D288" s="1" t="s">
        <v>9</v>
      </c>
      <c r="E288" s="1" t="s">
        <v>16</v>
      </c>
      <c r="F288" s="1" t="s">
        <v>10</v>
      </c>
      <c r="G288" s="1">
        <v>80</v>
      </c>
      <c r="H288" s="1">
        <v>56</v>
      </c>
      <c r="I288" s="1" t="s">
        <v>35</v>
      </c>
      <c r="J288">
        <f t="shared" si="32"/>
        <v>1</v>
      </c>
      <c r="K288">
        <f t="shared" si="33"/>
        <v>0</v>
      </c>
      <c r="L288">
        <f t="shared" si="34"/>
        <v>0</v>
      </c>
      <c r="M288">
        <f t="shared" si="37"/>
        <v>10</v>
      </c>
      <c r="N288" s="6">
        <f t="shared" si="35"/>
        <v>0.4</v>
      </c>
      <c r="O288" t="str">
        <f t="shared" si="38"/>
        <v>N</v>
      </c>
      <c r="P288" s="13">
        <f>VLOOKUP(E288, 'Season Position'!$A$16:$C$31,2,FALSE)</f>
        <v>7</v>
      </c>
      <c r="Q288" s="13" t="str">
        <f>VLOOKUP(E288, 'Season Position'!$A$16:$C$31,3,FALSE)</f>
        <v>Playoffs</v>
      </c>
      <c r="R288">
        <f t="shared" si="39"/>
        <v>1</v>
      </c>
      <c r="S288" s="21" t="str">
        <f t="shared" si="36"/>
        <v>80-89</v>
      </c>
    </row>
    <row r="289" spans="1:19" ht="15.75" customHeight="1">
      <c r="A289" s="1">
        <v>144</v>
      </c>
      <c r="B289" s="1">
        <v>2013</v>
      </c>
      <c r="C289" s="1">
        <v>7</v>
      </c>
      <c r="D289" s="1" t="s">
        <v>9</v>
      </c>
      <c r="E289" s="1" t="s">
        <v>10</v>
      </c>
      <c r="F289" s="1" t="s">
        <v>16</v>
      </c>
      <c r="G289" s="1">
        <v>56</v>
      </c>
      <c r="H289" s="1">
        <v>80</v>
      </c>
      <c r="I289" s="1" t="s">
        <v>37</v>
      </c>
      <c r="J289">
        <f t="shared" si="32"/>
        <v>0</v>
      </c>
      <c r="K289">
        <f t="shared" si="33"/>
        <v>1</v>
      </c>
      <c r="L289">
        <f t="shared" si="34"/>
        <v>0</v>
      </c>
      <c r="M289">
        <f t="shared" si="37"/>
        <v>14</v>
      </c>
      <c r="N289" s="6">
        <f t="shared" si="35"/>
        <v>0.1333333333333333</v>
      </c>
      <c r="O289" t="str">
        <f t="shared" si="38"/>
        <v>N</v>
      </c>
      <c r="P289" s="13">
        <f>VLOOKUP(E289, 'Season Position'!$A$16:$C$31,2,FALSE)</f>
        <v>15</v>
      </c>
      <c r="Q289" s="13" t="str">
        <f>VLOOKUP(E289, 'Season Position'!$A$16:$C$31,3,FALSE)</f>
        <v>Missed</v>
      </c>
      <c r="R289">
        <f t="shared" si="39"/>
        <v>0</v>
      </c>
      <c r="S289" s="21" t="str">
        <f t="shared" si="36"/>
        <v>50-59</v>
      </c>
    </row>
    <row r="290" spans="1:19" ht="15.75" customHeight="1">
      <c r="A290" s="1">
        <v>145</v>
      </c>
      <c r="B290" s="1">
        <v>2013</v>
      </c>
      <c r="C290" s="1">
        <v>7</v>
      </c>
      <c r="D290" s="1" t="s">
        <v>9</v>
      </c>
      <c r="E290" s="1" t="s">
        <v>30</v>
      </c>
      <c r="F290" s="1" t="s">
        <v>11</v>
      </c>
      <c r="G290" s="1">
        <v>82</v>
      </c>
      <c r="H290" s="1">
        <v>100</v>
      </c>
      <c r="I290" s="1" t="s">
        <v>37</v>
      </c>
      <c r="J290">
        <f t="shared" si="32"/>
        <v>0</v>
      </c>
      <c r="K290">
        <f t="shared" si="33"/>
        <v>1</v>
      </c>
      <c r="L290">
        <f t="shared" si="34"/>
        <v>0</v>
      </c>
      <c r="M290">
        <f t="shared" si="37"/>
        <v>9</v>
      </c>
      <c r="N290" s="6">
        <f t="shared" si="35"/>
        <v>0.46666666666666667</v>
      </c>
      <c r="O290" t="str">
        <f t="shared" si="38"/>
        <v>N</v>
      </c>
      <c r="P290" s="13">
        <f>VLOOKUP(E290, 'Season Position'!$A$16:$C$31,2,FALSE)</f>
        <v>12</v>
      </c>
      <c r="Q290" s="13" t="str">
        <f>VLOOKUP(E290, 'Season Position'!$A$16:$C$31,3,FALSE)</f>
        <v>Missed</v>
      </c>
      <c r="R290">
        <f t="shared" si="39"/>
        <v>0</v>
      </c>
      <c r="S290" s="21" t="str">
        <f t="shared" si="36"/>
        <v>80-89</v>
      </c>
    </row>
    <row r="291" spans="1:19" ht="15.75" customHeight="1">
      <c r="A291" s="1">
        <v>145</v>
      </c>
      <c r="B291" s="1">
        <v>2013</v>
      </c>
      <c r="C291" s="1">
        <v>7</v>
      </c>
      <c r="D291" s="1" t="s">
        <v>9</v>
      </c>
      <c r="E291" s="1" t="s">
        <v>11</v>
      </c>
      <c r="F291" s="1" t="s">
        <v>30</v>
      </c>
      <c r="G291" s="1">
        <v>100</v>
      </c>
      <c r="H291" s="1">
        <v>82</v>
      </c>
      <c r="I291" s="1" t="s">
        <v>35</v>
      </c>
      <c r="J291">
        <f t="shared" si="32"/>
        <v>1</v>
      </c>
      <c r="K291">
        <f t="shared" si="33"/>
        <v>0</v>
      </c>
      <c r="L291">
        <f t="shared" si="34"/>
        <v>0</v>
      </c>
      <c r="M291">
        <f t="shared" si="37"/>
        <v>4</v>
      </c>
      <c r="N291" s="6">
        <f t="shared" si="35"/>
        <v>0.8</v>
      </c>
      <c r="O291" t="str">
        <f t="shared" si="38"/>
        <v>Y</v>
      </c>
      <c r="P291" s="13">
        <f>VLOOKUP(E291, 'Season Position'!$A$16:$C$31,2,FALSE)</f>
        <v>14</v>
      </c>
      <c r="Q291" s="13" t="str">
        <f>VLOOKUP(E291, 'Season Position'!$A$16:$C$31,3,FALSE)</f>
        <v>Missed</v>
      </c>
      <c r="R291">
        <f t="shared" si="39"/>
        <v>1</v>
      </c>
      <c r="S291" s="21" t="str">
        <f t="shared" si="36"/>
        <v>100-109</v>
      </c>
    </row>
    <row r="292" spans="1:19" ht="15.75" customHeight="1">
      <c r="A292" s="1">
        <v>146</v>
      </c>
      <c r="B292" s="1">
        <v>2013</v>
      </c>
      <c r="C292" s="1">
        <v>7</v>
      </c>
      <c r="D292" s="1" t="s">
        <v>9</v>
      </c>
      <c r="E292" s="1" t="s">
        <v>29</v>
      </c>
      <c r="F292" s="1" t="s">
        <v>20</v>
      </c>
      <c r="G292" s="1">
        <v>46</v>
      </c>
      <c r="H292" s="1">
        <v>86</v>
      </c>
      <c r="I292" s="1" t="s">
        <v>37</v>
      </c>
      <c r="J292">
        <f t="shared" si="32"/>
        <v>0</v>
      </c>
      <c r="K292">
        <f t="shared" si="33"/>
        <v>1</v>
      </c>
      <c r="L292">
        <f t="shared" si="34"/>
        <v>0</v>
      </c>
      <c r="M292">
        <f t="shared" si="37"/>
        <v>16</v>
      </c>
      <c r="N292" s="6">
        <f t="shared" si="35"/>
        <v>0</v>
      </c>
      <c r="O292" t="str">
        <f t="shared" si="38"/>
        <v>N</v>
      </c>
      <c r="P292" s="13">
        <f>VLOOKUP(E292, 'Season Position'!$A$16:$C$31,2,FALSE)</f>
        <v>16</v>
      </c>
      <c r="Q292" s="13" t="str">
        <f>VLOOKUP(E292, 'Season Position'!$A$16:$C$31,3,FALSE)</f>
        <v>Missed</v>
      </c>
      <c r="R292">
        <f t="shared" si="39"/>
        <v>0</v>
      </c>
      <c r="S292" s="21" t="str">
        <f t="shared" si="36"/>
        <v>40-49</v>
      </c>
    </row>
    <row r="293" spans="1:19" ht="15.75" customHeight="1">
      <c r="A293" s="1">
        <v>146</v>
      </c>
      <c r="B293" s="1">
        <v>2013</v>
      </c>
      <c r="C293" s="1">
        <v>7</v>
      </c>
      <c r="D293" s="1" t="s">
        <v>9</v>
      </c>
      <c r="E293" s="1" t="s">
        <v>20</v>
      </c>
      <c r="F293" s="1" t="s">
        <v>29</v>
      </c>
      <c r="G293" s="1">
        <v>86</v>
      </c>
      <c r="H293" s="1">
        <v>46</v>
      </c>
      <c r="I293" s="1" t="s">
        <v>35</v>
      </c>
      <c r="J293">
        <f t="shared" si="32"/>
        <v>1</v>
      </c>
      <c r="K293">
        <f t="shared" si="33"/>
        <v>0</v>
      </c>
      <c r="L293">
        <f t="shared" si="34"/>
        <v>0</v>
      </c>
      <c r="M293">
        <f t="shared" si="37"/>
        <v>7</v>
      </c>
      <c r="N293" s="6">
        <f t="shared" si="35"/>
        <v>0.6</v>
      </c>
      <c r="O293" t="str">
        <f t="shared" si="38"/>
        <v>N</v>
      </c>
      <c r="P293" s="13">
        <f>VLOOKUP(E293, 'Season Position'!$A$16:$C$31,2,FALSE)</f>
        <v>5</v>
      </c>
      <c r="Q293" s="13" t="str">
        <f>VLOOKUP(E293, 'Season Position'!$A$16:$C$31,3,FALSE)</f>
        <v>Playoffs</v>
      </c>
      <c r="R293">
        <f t="shared" si="39"/>
        <v>1</v>
      </c>
      <c r="S293" s="21" t="str">
        <f t="shared" si="36"/>
        <v>80-89</v>
      </c>
    </row>
    <row r="294" spans="1:19" ht="15.75" customHeight="1">
      <c r="A294" s="1">
        <v>147</v>
      </c>
      <c r="B294" s="1">
        <v>2013</v>
      </c>
      <c r="C294" s="1">
        <v>7</v>
      </c>
      <c r="D294" s="1" t="s">
        <v>9</v>
      </c>
      <c r="E294" s="1" t="s">
        <v>12</v>
      </c>
      <c r="F294" s="1" t="s">
        <v>31</v>
      </c>
      <c r="G294" s="1">
        <v>53</v>
      </c>
      <c r="H294" s="1">
        <v>94</v>
      </c>
      <c r="I294" s="1" t="s">
        <v>37</v>
      </c>
      <c r="J294">
        <f t="shared" si="32"/>
        <v>0</v>
      </c>
      <c r="K294">
        <f t="shared" si="33"/>
        <v>1</v>
      </c>
      <c r="L294">
        <f t="shared" si="34"/>
        <v>0</v>
      </c>
      <c r="M294">
        <f t="shared" si="37"/>
        <v>15</v>
      </c>
      <c r="N294" s="6">
        <f t="shared" si="35"/>
        <v>6.6666666666666652E-2</v>
      </c>
      <c r="O294" t="str">
        <f t="shared" si="38"/>
        <v>N</v>
      </c>
      <c r="P294" s="13">
        <f>VLOOKUP(E294, 'Season Position'!$A$16:$C$31,2,FALSE)</f>
        <v>2</v>
      </c>
      <c r="Q294" s="13" t="str">
        <f>VLOOKUP(E294, 'Season Position'!$A$16:$C$31,3,FALSE)</f>
        <v>Playoffs</v>
      </c>
      <c r="R294">
        <f t="shared" si="39"/>
        <v>0</v>
      </c>
      <c r="S294" s="21" t="str">
        <f t="shared" si="36"/>
        <v>50-59</v>
      </c>
    </row>
    <row r="295" spans="1:19" ht="15.75" customHeight="1">
      <c r="A295" s="1">
        <v>147</v>
      </c>
      <c r="B295" s="1">
        <v>2013</v>
      </c>
      <c r="C295" s="1">
        <v>7</v>
      </c>
      <c r="D295" s="1" t="s">
        <v>9</v>
      </c>
      <c r="E295" s="1" t="s">
        <v>31</v>
      </c>
      <c r="F295" s="1" t="s">
        <v>12</v>
      </c>
      <c r="G295" s="1">
        <v>94</v>
      </c>
      <c r="H295" s="1">
        <v>53</v>
      </c>
      <c r="I295" s="1" t="s">
        <v>35</v>
      </c>
      <c r="J295">
        <f t="shared" si="32"/>
        <v>1</v>
      </c>
      <c r="K295">
        <f t="shared" si="33"/>
        <v>0</v>
      </c>
      <c r="L295">
        <f t="shared" si="34"/>
        <v>0</v>
      </c>
      <c r="M295">
        <f t="shared" si="37"/>
        <v>5</v>
      </c>
      <c r="N295" s="6">
        <f t="shared" si="35"/>
        <v>0.73333333333333339</v>
      </c>
      <c r="O295" t="str">
        <f t="shared" si="38"/>
        <v>N</v>
      </c>
      <c r="P295" s="13">
        <f>VLOOKUP(E295, 'Season Position'!$A$16:$C$31,2,FALSE)</f>
        <v>11</v>
      </c>
      <c r="Q295" s="13" t="str">
        <f>VLOOKUP(E295, 'Season Position'!$A$16:$C$31,3,FALSE)</f>
        <v>Missed</v>
      </c>
      <c r="R295">
        <f t="shared" si="39"/>
        <v>1</v>
      </c>
      <c r="S295" s="21" t="str">
        <f t="shared" si="36"/>
        <v>90-99</v>
      </c>
    </row>
    <row r="296" spans="1:19" ht="15.75" customHeight="1">
      <c r="A296" s="1">
        <v>148</v>
      </c>
      <c r="B296" s="1">
        <v>2013</v>
      </c>
      <c r="C296" s="1">
        <v>7</v>
      </c>
      <c r="D296" s="1" t="s">
        <v>9</v>
      </c>
      <c r="E296" s="1" t="s">
        <v>14</v>
      </c>
      <c r="F296" s="1" t="s">
        <v>13</v>
      </c>
      <c r="G296" s="1">
        <v>66</v>
      </c>
      <c r="H296" s="1">
        <v>105</v>
      </c>
      <c r="I296" s="1" t="s">
        <v>37</v>
      </c>
      <c r="J296">
        <f t="shared" si="32"/>
        <v>0</v>
      </c>
      <c r="K296">
        <f t="shared" si="33"/>
        <v>1</v>
      </c>
      <c r="L296">
        <f t="shared" si="34"/>
        <v>0</v>
      </c>
      <c r="M296">
        <f t="shared" si="37"/>
        <v>12</v>
      </c>
      <c r="N296" s="6">
        <f t="shared" si="35"/>
        <v>0.26666666666666672</v>
      </c>
      <c r="O296" t="str">
        <f t="shared" si="38"/>
        <v>N</v>
      </c>
      <c r="P296" s="13">
        <f>VLOOKUP(E296, 'Season Position'!$A$16:$C$31,2,FALSE)</f>
        <v>8</v>
      </c>
      <c r="Q296" s="13" t="str">
        <f>VLOOKUP(E296, 'Season Position'!$A$16:$C$31,3,FALSE)</f>
        <v>Playoffs</v>
      </c>
      <c r="R296">
        <f t="shared" si="39"/>
        <v>0</v>
      </c>
      <c r="S296" s="21" t="str">
        <f t="shared" si="36"/>
        <v>60-69</v>
      </c>
    </row>
    <row r="297" spans="1:19" ht="15.75" customHeight="1">
      <c r="A297" s="1">
        <v>148</v>
      </c>
      <c r="B297" s="1">
        <v>2013</v>
      </c>
      <c r="C297" s="1">
        <v>7</v>
      </c>
      <c r="D297" s="1" t="s">
        <v>9</v>
      </c>
      <c r="E297" s="1" t="s">
        <v>13</v>
      </c>
      <c r="F297" s="1" t="s">
        <v>14</v>
      </c>
      <c r="G297" s="1">
        <v>105</v>
      </c>
      <c r="H297" s="1">
        <v>66</v>
      </c>
      <c r="I297" s="1" t="s">
        <v>35</v>
      </c>
      <c r="J297">
        <f t="shared" si="32"/>
        <v>1</v>
      </c>
      <c r="K297">
        <f t="shared" si="33"/>
        <v>0</v>
      </c>
      <c r="L297">
        <f t="shared" si="34"/>
        <v>0</v>
      </c>
      <c r="M297">
        <f t="shared" si="37"/>
        <v>1</v>
      </c>
      <c r="N297" s="6">
        <f t="shared" si="35"/>
        <v>1</v>
      </c>
      <c r="O297" t="str">
        <f t="shared" si="38"/>
        <v>Y</v>
      </c>
      <c r="P297" s="13">
        <f>VLOOKUP(E297, 'Season Position'!$A$16:$C$31,2,FALSE)</f>
        <v>6</v>
      </c>
      <c r="Q297" s="13" t="str">
        <f>VLOOKUP(E297, 'Season Position'!$A$16:$C$31,3,FALSE)</f>
        <v>Playoffs</v>
      </c>
      <c r="R297">
        <f t="shared" si="39"/>
        <v>1</v>
      </c>
      <c r="S297" s="21" t="str">
        <f t="shared" si="36"/>
        <v>100-109</v>
      </c>
    </row>
    <row r="298" spans="1:19" ht="15.75" customHeight="1">
      <c r="A298" s="1">
        <v>149</v>
      </c>
      <c r="B298" s="1">
        <v>2013</v>
      </c>
      <c r="C298" s="1">
        <v>7</v>
      </c>
      <c r="D298" s="1" t="s">
        <v>9</v>
      </c>
      <c r="E298" s="1" t="s">
        <v>25</v>
      </c>
      <c r="F298" s="1" t="s">
        <v>26</v>
      </c>
      <c r="G298" s="1">
        <v>68</v>
      </c>
      <c r="H298" s="1">
        <v>92</v>
      </c>
      <c r="I298" s="1" t="s">
        <v>37</v>
      </c>
      <c r="J298">
        <f t="shared" si="32"/>
        <v>0</v>
      </c>
      <c r="K298">
        <f t="shared" si="33"/>
        <v>1</v>
      </c>
      <c r="L298">
        <f t="shared" si="34"/>
        <v>0</v>
      </c>
      <c r="M298">
        <f t="shared" si="37"/>
        <v>11</v>
      </c>
      <c r="N298" s="6">
        <f t="shared" si="35"/>
        <v>0.33333333333333337</v>
      </c>
      <c r="O298" t="str">
        <f t="shared" si="38"/>
        <v>N</v>
      </c>
      <c r="P298" s="13">
        <f>VLOOKUP(E298, 'Season Position'!$A$16:$C$31,2,FALSE)</f>
        <v>13</v>
      </c>
      <c r="Q298" s="13" t="str">
        <f>VLOOKUP(E298, 'Season Position'!$A$16:$C$31,3,FALSE)</f>
        <v>Missed</v>
      </c>
      <c r="R298">
        <f t="shared" si="39"/>
        <v>0</v>
      </c>
      <c r="S298" s="21" t="str">
        <f t="shared" si="36"/>
        <v>60-69</v>
      </c>
    </row>
    <row r="299" spans="1:19" ht="15.75" customHeight="1">
      <c r="A299" s="1">
        <v>149</v>
      </c>
      <c r="B299" s="1">
        <v>2013</v>
      </c>
      <c r="C299" s="1">
        <v>7</v>
      </c>
      <c r="D299" s="1" t="s">
        <v>9</v>
      </c>
      <c r="E299" s="1" t="s">
        <v>26</v>
      </c>
      <c r="F299" s="1" t="s">
        <v>25</v>
      </c>
      <c r="G299" s="1">
        <v>92</v>
      </c>
      <c r="H299" s="1">
        <v>68</v>
      </c>
      <c r="I299" s="1" t="s">
        <v>35</v>
      </c>
      <c r="J299">
        <f t="shared" si="32"/>
        <v>1</v>
      </c>
      <c r="K299">
        <f t="shared" si="33"/>
        <v>0</v>
      </c>
      <c r="L299">
        <f t="shared" si="34"/>
        <v>0</v>
      </c>
      <c r="M299">
        <f t="shared" si="37"/>
        <v>6</v>
      </c>
      <c r="N299" s="6">
        <f t="shared" si="35"/>
        <v>0.66666666666666674</v>
      </c>
      <c r="O299" t="str">
        <f t="shared" si="38"/>
        <v>N</v>
      </c>
      <c r="P299" s="13">
        <f>VLOOKUP(E299, 'Season Position'!$A$16:$C$31,2,FALSE)</f>
        <v>9</v>
      </c>
      <c r="Q299" s="13" t="str">
        <f>VLOOKUP(E299, 'Season Position'!$A$16:$C$31,3,FALSE)</f>
        <v>Missed</v>
      </c>
      <c r="R299">
        <f t="shared" si="39"/>
        <v>1</v>
      </c>
      <c r="S299" s="21" t="str">
        <f t="shared" si="36"/>
        <v>90-99</v>
      </c>
    </row>
    <row r="300" spans="1:19" ht="15.75" customHeight="1">
      <c r="A300" s="1">
        <v>150</v>
      </c>
      <c r="B300" s="1">
        <v>2013</v>
      </c>
      <c r="C300" s="1">
        <v>7</v>
      </c>
      <c r="D300" s="1" t="s">
        <v>9</v>
      </c>
      <c r="E300" s="1" t="s">
        <v>18</v>
      </c>
      <c r="F300" s="1" t="s">
        <v>28</v>
      </c>
      <c r="G300" s="1">
        <v>65</v>
      </c>
      <c r="H300" s="1">
        <v>102</v>
      </c>
      <c r="I300" s="1" t="s">
        <v>37</v>
      </c>
      <c r="J300">
        <f t="shared" si="32"/>
        <v>0</v>
      </c>
      <c r="K300">
        <f t="shared" si="33"/>
        <v>1</v>
      </c>
      <c r="L300">
        <f t="shared" si="34"/>
        <v>0</v>
      </c>
      <c r="M300">
        <f t="shared" si="37"/>
        <v>13</v>
      </c>
      <c r="N300" s="6">
        <f t="shared" si="35"/>
        <v>0.19999999999999996</v>
      </c>
      <c r="O300" t="str">
        <f t="shared" si="38"/>
        <v>N</v>
      </c>
      <c r="P300" s="13">
        <f>VLOOKUP(E300, 'Season Position'!$A$16:$C$31,2,FALSE)</f>
        <v>10</v>
      </c>
      <c r="Q300" s="13" t="str">
        <f>VLOOKUP(E300, 'Season Position'!$A$16:$C$31,3,FALSE)</f>
        <v>Missed</v>
      </c>
      <c r="R300">
        <f t="shared" si="39"/>
        <v>0</v>
      </c>
      <c r="S300" s="21" t="str">
        <f t="shared" si="36"/>
        <v>60-69</v>
      </c>
    </row>
    <row r="301" spans="1:19" ht="15.75" customHeight="1">
      <c r="A301" s="1">
        <v>150</v>
      </c>
      <c r="B301" s="1">
        <v>2013</v>
      </c>
      <c r="C301" s="1">
        <v>7</v>
      </c>
      <c r="D301" s="1" t="s">
        <v>9</v>
      </c>
      <c r="E301" s="1" t="s">
        <v>28</v>
      </c>
      <c r="F301" s="1" t="s">
        <v>18</v>
      </c>
      <c r="G301" s="1">
        <v>102</v>
      </c>
      <c r="H301" s="1">
        <v>65</v>
      </c>
      <c r="I301" s="1" t="s">
        <v>35</v>
      </c>
      <c r="J301">
        <f t="shared" si="32"/>
        <v>1</v>
      </c>
      <c r="K301">
        <f t="shared" si="33"/>
        <v>0</v>
      </c>
      <c r="L301">
        <f t="shared" si="34"/>
        <v>0</v>
      </c>
      <c r="M301">
        <f t="shared" si="37"/>
        <v>3</v>
      </c>
      <c r="N301" s="6">
        <f t="shared" si="35"/>
        <v>0.8666666666666667</v>
      </c>
      <c r="O301" t="str">
        <f t="shared" si="38"/>
        <v>Y</v>
      </c>
      <c r="P301" s="13">
        <f>VLOOKUP(E301, 'Season Position'!$A$16:$C$31,2,FALSE)</f>
        <v>3</v>
      </c>
      <c r="Q301" s="13" t="str">
        <f>VLOOKUP(E301, 'Season Position'!$A$16:$C$31,3,FALSE)</f>
        <v>Playoffs</v>
      </c>
      <c r="R301">
        <f t="shared" si="39"/>
        <v>1</v>
      </c>
      <c r="S301" s="21" t="str">
        <f t="shared" si="36"/>
        <v>100-109</v>
      </c>
    </row>
    <row r="302" spans="1:19" ht="15.75" customHeight="1">
      <c r="A302" s="1">
        <v>151</v>
      </c>
      <c r="B302" s="1">
        <v>2013</v>
      </c>
      <c r="C302" s="1">
        <v>7</v>
      </c>
      <c r="D302" s="1" t="s">
        <v>9</v>
      </c>
      <c r="E302" s="1" t="s">
        <v>27</v>
      </c>
      <c r="F302" s="1" t="s">
        <v>21</v>
      </c>
      <c r="G302" s="1">
        <v>104</v>
      </c>
      <c r="H302" s="1">
        <v>86</v>
      </c>
      <c r="I302" s="1" t="s">
        <v>35</v>
      </c>
      <c r="J302">
        <f t="shared" si="32"/>
        <v>1</v>
      </c>
      <c r="K302">
        <f t="shared" si="33"/>
        <v>0</v>
      </c>
      <c r="L302">
        <f t="shared" si="34"/>
        <v>0</v>
      </c>
      <c r="M302">
        <f t="shared" si="37"/>
        <v>2</v>
      </c>
      <c r="N302" s="6">
        <f t="shared" si="35"/>
        <v>0.93333333333333335</v>
      </c>
      <c r="O302" t="str">
        <f t="shared" si="38"/>
        <v>Y</v>
      </c>
      <c r="P302" s="13">
        <f>VLOOKUP(E302, 'Season Position'!$A$16:$C$31,2,FALSE)</f>
        <v>1</v>
      </c>
      <c r="Q302" s="13" t="str">
        <f>VLOOKUP(E302, 'Season Position'!$A$16:$C$31,3,FALSE)</f>
        <v>Playoffs</v>
      </c>
      <c r="R302">
        <f t="shared" si="39"/>
        <v>1</v>
      </c>
      <c r="S302" s="21" t="str">
        <f t="shared" si="36"/>
        <v>100-109</v>
      </c>
    </row>
    <row r="303" spans="1:19" ht="15.75" customHeight="1">
      <c r="A303" s="1">
        <v>151</v>
      </c>
      <c r="B303" s="1">
        <v>2013</v>
      </c>
      <c r="C303" s="1">
        <v>7</v>
      </c>
      <c r="D303" s="1" t="s">
        <v>9</v>
      </c>
      <c r="E303" s="1" t="s">
        <v>21</v>
      </c>
      <c r="F303" s="1" t="s">
        <v>27</v>
      </c>
      <c r="G303" s="1">
        <v>86</v>
      </c>
      <c r="H303" s="1">
        <v>104</v>
      </c>
      <c r="I303" s="1" t="s">
        <v>37</v>
      </c>
      <c r="J303">
        <f t="shared" si="32"/>
        <v>0</v>
      </c>
      <c r="K303">
        <f t="shared" si="33"/>
        <v>1</v>
      </c>
      <c r="L303">
        <f t="shared" si="34"/>
        <v>0</v>
      </c>
      <c r="M303">
        <f t="shared" si="37"/>
        <v>7</v>
      </c>
      <c r="N303" s="6">
        <f t="shared" si="35"/>
        <v>0.6</v>
      </c>
      <c r="O303" t="str">
        <f t="shared" si="38"/>
        <v>N</v>
      </c>
      <c r="P303" s="13">
        <f>VLOOKUP(E303, 'Season Position'!$A$16:$C$31,2,FALSE)</f>
        <v>4</v>
      </c>
      <c r="Q303" s="13" t="str">
        <f>VLOOKUP(E303, 'Season Position'!$A$16:$C$31,3,FALSE)</f>
        <v>Playoffs</v>
      </c>
      <c r="R303">
        <f t="shared" si="39"/>
        <v>0</v>
      </c>
      <c r="S303" s="21" t="str">
        <f t="shared" si="36"/>
        <v>80-89</v>
      </c>
    </row>
    <row r="304" spans="1:19" ht="15.75" customHeight="1">
      <c r="A304" s="1">
        <v>152</v>
      </c>
      <c r="B304" s="1">
        <v>2013</v>
      </c>
      <c r="C304" s="1">
        <v>8</v>
      </c>
      <c r="D304" s="1" t="s">
        <v>9</v>
      </c>
      <c r="E304" s="1" t="s">
        <v>28</v>
      </c>
      <c r="F304" s="1" t="s">
        <v>10</v>
      </c>
      <c r="G304" s="1">
        <v>108</v>
      </c>
      <c r="H304" s="1">
        <v>66</v>
      </c>
      <c r="I304" s="1" t="s">
        <v>35</v>
      </c>
      <c r="J304">
        <f t="shared" si="32"/>
        <v>1</v>
      </c>
      <c r="K304">
        <f t="shared" si="33"/>
        <v>0</v>
      </c>
      <c r="L304">
        <f t="shared" si="34"/>
        <v>0</v>
      </c>
      <c r="M304">
        <f t="shared" si="37"/>
        <v>2</v>
      </c>
      <c r="N304" s="6">
        <f t="shared" si="35"/>
        <v>0.93333333333333335</v>
      </c>
      <c r="O304" t="str">
        <f t="shared" si="38"/>
        <v>Y</v>
      </c>
      <c r="P304" s="13">
        <f>VLOOKUP(E304, 'Season Position'!$A$16:$C$31,2,FALSE)</f>
        <v>3</v>
      </c>
      <c r="Q304" s="13" t="str">
        <f>VLOOKUP(E304, 'Season Position'!$A$16:$C$31,3,FALSE)</f>
        <v>Playoffs</v>
      </c>
      <c r="R304">
        <f t="shared" si="39"/>
        <v>1</v>
      </c>
      <c r="S304" s="21" t="str">
        <f t="shared" si="36"/>
        <v>100-109</v>
      </c>
    </row>
    <row r="305" spans="1:19" ht="15.75" customHeight="1">
      <c r="A305" s="1">
        <v>152</v>
      </c>
      <c r="B305" s="1">
        <v>2013</v>
      </c>
      <c r="C305" s="1">
        <v>8</v>
      </c>
      <c r="D305" s="1" t="s">
        <v>9</v>
      </c>
      <c r="E305" s="1" t="s">
        <v>10</v>
      </c>
      <c r="F305" s="1" t="s">
        <v>28</v>
      </c>
      <c r="G305" s="1">
        <v>66</v>
      </c>
      <c r="H305" s="1">
        <v>108</v>
      </c>
      <c r="I305" s="1" t="s">
        <v>37</v>
      </c>
      <c r="J305">
        <f t="shared" si="32"/>
        <v>0</v>
      </c>
      <c r="K305">
        <f t="shared" si="33"/>
        <v>1</v>
      </c>
      <c r="L305">
        <f t="shared" si="34"/>
        <v>0</v>
      </c>
      <c r="M305">
        <f t="shared" si="37"/>
        <v>13</v>
      </c>
      <c r="N305" s="6">
        <f t="shared" si="35"/>
        <v>0.19999999999999996</v>
      </c>
      <c r="O305" t="str">
        <f t="shared" si="38"/>
        <v>N</v>
      </c>
      <c r="P305" s="13">
        <f>VLOOKUP(E305, 'Season Position'!$A$16:$C$31,2,FALSE)</f>
        <v>15</v>
      </c>
      <c r="Q305" s="13" t="str">
        <f>VLOOKUP(E305, 'Season Position'!$A$16:$C$31,3,FALSE)</f>
        <v>Missed</v>
      </c>
      <c r="R305">
        <f t="shared" si="39"/>
        <v>0</v>
      </c>
      <c r="S305" s="21" t="str">
        <f t="shared" si="36"/>
        <v>60-69</v>
      </c>
    </row>
    <row r="306" spans="1:19" ht="15.75" customHeight="1">
      <c r="A306" s="1">
        <v>153</v>
      </c>
      <c r="B306" s="1">
        <v>2013</v>
      </c>
      <c r="C306" s="1">
        <v>8</v>
      </c>
      <c r="D306" s="1" t="s">
        <v>9</v>
      </c>
      <c r="E306" s="1" t="s">
        <v>18</v>
      </c>
      <c r="F306" s="1" t="s">
        <v>16</v>
      </c>
      <c r="G306" s="1">
        <v>82</v>
      </c>
      <c r="H306" s="1">
        <v>76</v>
      </c>
      <c r="I306" s="1" t="s">
        <v>35</v>
      </c>
      <c r="J306">
        <f t="shared" si="32"/>
        <v>1</v>
      </c>
      <c r="K306">
        <f t="shared" si="33"/>
        <v>0</v>
      </c>
      <c r="L306">
        <f t="shared" si="34"/>
        <v>0</v>
      </c>
      <c r="M306">
        <f t="shared" si="37"/>
        <v>9</v>
      </c>
      <c r="N306" s="6">
        <f t="shared" si="35"/>
        <v>0.46666666666666667</v>
      </c>
      <c r="O306" t="str">
        <f t="shared" si="38"/>
        <v>N</v>
      </c>
      <c r="P306" s="13">
        <f>VLOOKUP(E306, 'Season Position'!$A$16:$C$31,2,FALSE)</f>
        <v>10</v>
      </c>
      <c r="Q306" s="13" t="str">
        <f>VLOOKUP(E306, 'Season Position'!$A$16:$C$31,3,FALSE)</f>
        <v>Missed</v>
      </c>
      <c r="R306">
        <f t="shared" si="39"/>
        <v>1</v>
      </c>
      <c r="S306" s="21" t="str">
        <f t="shared" si="36"/>
        <v>80-89</v>
      </c>
    </row>
    <row r="307" spans="1:19" ht="15.75" customHeight="1">
      <c r="A307" s="1">
        <v>153</v>
      </c>
      <c r="B307" s="1">
        <v>2013</v>
      </c>
      <c r="C307" s="1">
        <v>8</v>
      </c>
      <c r="D307" s="1" t="s">
        <v>9</v>
      </c>
      <c r="E307" s="1" t="s">
        <v>16</v>
      </c>
      <c r="F307" s="1" t="s">
        <v>18</v>
      </c>
      <c r="G307" s="1">
        <v>76</v>
      </c>
      <c r="H307" s="1">
        <v>82</v>
      </c>
      <c r="I307" s="1" t="s">
        <v>37</v>
      </c>
      <c r="J307">
        <f t="shared" si="32"/>
        <v>0</v>
      </c>
      <c r="K307">
        <f t="shared" si="33"/>
        <v>1</v>
      </c>
      <c r="L307">
        <f t="shared" si="34"/>
        <v>0</v>
      </c>
      <c r="M307">
        <f t="shared" si="37"/>
        <v>12</v>
      </c>
      <c r="N307" s="6">
        <f t="shared" si="35"/>
        <v>0.26666666666666672</v>
      </c>
      <c r="O307" t="str">
        <f t="shared" si="38"/>
        <v>N</v>
      </c>
      <c r="P307" s="13">
        <f>VLOOKUP(E307, 'Season Position'!$A$16:$C$31,2,FALSE)</f>
        <v>7</v>
      </c>
      <c r="Q307" s="13" t="str">
        <f>VLOOKUP(E307, 'Season Position'!$A$16:$C$31,3,FALSE)</f>
        <v>Playoffs</v>
      </c>
      <c r="R307">
        <f t="shared" si="39"/>
        <v>0</v>
      </c>
      <c r="S307" s="21" t="str">
        <f t="shared" si="36"/>
        <v>70-79</v>
      </c>
    </row>
    <row r="308" spans="1:19" ht="15.75" customHeight="1">
      <c r="A308" s="1">
        <v>154</v>
      </c>
      <c r="B308" s="1">
        <v>2013</v>
      </c>
      <c r="C308" s="1">
        <v>8</v>
      </c>
      <c r="D308" s="1" t="s">
        <v>9</v>
      </c>
      <c r="E308" s="1" t="s">
        <v>11</v>
      </c>
      <c r="F308" s="1" t="s">
        <v>13</v>
      </c>
      <c r="G308" s="1">
        <v>58</v>
      </c>
      <c r="H308" s="1">
        <v>83</v>
      </c>
      <c r="I308" s="1" t="s">
        <v>37</v>
      </c>
      <c r="J308">
        <f t="shared" si="32"/>
        <v>0</v>
      </c>
      <c r="K308">
        <f t="shared" si="33"/>
        <v>1</v>
      </c>
      <c r="L308">
        <f t="shared" si="34"/>
        <v>0</v>
      </c>
      <c r="M308">
        <f t="shared" si="37"/>
        <v>14</v>
      </c>
      <c r="N308" s="6">
        <f t="shared" si="35"/>
        <v>0.1333333333333333</v>
      </c>
      <c r="O308" t="str">
        <f t="shared" si="38"/>
        <v>N</v>
      </c>
      <c r="P308" s="13">
        <f>VLOOKUP(E308, 'Season Position'!$A$16:$C$31,2,FALSE)</f>
        <v>14</v>
      </c>
      <c r="Q308" s="13" t="str">
        <f>VLOOKUP(E308, 'Season Position'!$A$16:$C$31,3,FALSE)</f>
        <v>Missed</v>
      </c>
      <c r="R308">
        <f t="shared" si="39"/>
        <v>0</v>
      </c>
      <c r="S308" s="21" t="str">
        <f t="shared" si="36"/>
        <v>50-59</v>
      </c>
    </row>
    <row r="309" spans="1:19" ht="15.75" customHeight="1">
      <c r="A309" s="1">
        <v>154</v>
      </c>
      <c r="B309" s="1">
        <v>2013</v>
      </c>
      <c r="C309" s="1">
        <v>8</v>
      </c>
      <c r="D309" s="1" t="s">
        <v>9</v>
      </c>
      <c r="E309" s="1" t="s">
        <v>13</v>
      </c>
      <c r="F309" s="1" t="s">
        <v>11</v>
      </c>
      <c r="G309" s="1">
        <v>83</v>
      </c>
      <c r="H309" s="1">
        <v>58</v>
      </c>
      <c r="I309" s="1" t="s">
        <v>35</v>
      </c>
      <c r="J309">
        <f t="shared" si="32"/>
        <v>1</v>
      </c>
      <c r="K309">
        <f t="shared" si="33"/>
        <v>0</v>
      </c>
      <c r="L309">
        <f t="shared" si="34"/>
        <v>0</v>
      </c>
      <c r="M309">
        <f t="shared" si="37"/>
        <v>8</v>
      </c>
      <c r="N309" s="6">
        <f t="shared" si="35"/>
        <v>0.53333333333333333</v>
      </c>
      <c r="O309" t="str">
        <f t="shared" si="38"/>
        <v>N</v>
      </c>
      <c r="P309" s="13">
        <f>VLOOKUP(E309, 'Season Position'!$A$16:$C$31,2,FALSE)</f>
        <v>6</v>
      </c>
      <c r="Q309" s="13" t="str">
        <f>VLOOKUP(E309, 'Season Position'!$A$16:$C$31,3,FALSE)</f>
        <v>Playoffs</v>
      </c>
      <c r="R309">
        <f t="shared" si="39"/>
        <v>1</v>
      </c>
      <c r="S309" s="21" t="str">
        <f t="shared" si="36"/>
        <v>80-89</v>
      </c>
    </row>
    <row r="310" spans="1:19" ht="15.75" customHeight="1">
      <c r="A310" s="1">
        <v>155</v>
      </c>
      <c r="B310" s="1">
        <v>2013</v>
      </c>
      <c r="C310" s="1">
        <v>8</v>
      </c>
      <c r="D310" s="1" t="s">
        <v>9</v>
      </c>
      <c r="E310" s="1" t="s">
        <v>14</v>
      </c>
      <c r="F310" s="1" t="s">
        <v>30</v>
      </c>
      <c r="G310" s="1">
        <v>89</v>
      </c>
      <c r="H310" s="1">
        <v>55</v>
      </c>
      <c r="I310" s="1" t="s">
        <v>35</v>
      </c>
      <c r="J310">
        <f t="shared" si="32"/>
        <v>1</v>
      </c>
      <c r="K310">
        <f t="shared" si="33"/>
        <v>0</v>
      </c>
      <c r="L310">
        <f t="shared" si="34"/>
        <v>0</v>
      </c>
      <c r="M310">
        <f t="shared" si="37"/>
        <v>7</v>
      </c>
      <c r="N310" s="6">
        <f t="shared" si="35"/>
        <v>0.6</v>
      </c>
      <c r="O310" t="str">
        <f t="shared" si="38"/>
        <v>N</v>
      </c>
      <c r="P310" s="13">
        <f>VLOOKUP(E310, 'Season Position'!$A$16:$C$31,2,FALSE)</f>
        <v>8</v>
      </c>
      <c r="Q310" s="13" t="str">
        <f>VLOOKUP(E310, 'Season Position'!$A$16:$C$31,3,FALSE)</f>
        <v>Playoffs</v>
      </c>
      <c r="R310">
        <f t="shared" si="39"/>
        <v>1</v>
      </c>
      <c r="S310" s="21" t="str">
        <f t="shared" si="36"/>
        <v>80-89</v>
      </c>
    </row>
    <row r="311" spans="1:19" ht="15.75" customHeight="1">
      <c r="A311" s="1">
        <v>155</v>
      </c>
      <c r="B311" s="1">
        <v>2013</v>
      </c>
      <c r="C311" s="1">
        <v>8</v>
      </c>
      <c r="D311" s="1" t="s">
        <v>9</v>
      </c>
      <c r="E311" s="1" t="s">
        <v>30</v>
      </c>
      <c r="F311" s="1" t="s">
        <v>14</v>
      </c>
      <c r="G311" s="1">
        <v>55</v>
      </c>
      <c r="H311" s="1">
        <v>89</v>
      </c>
      <c r="I311" s="1" t="s">
        <v>37</v>
      </c>
      <c r="J311">
        <f t="shared" si="32"/>
        <v>0</v>
      </c>
      <c r="K311">
        <f t="shared" si="33"/>
        <v>1</v>
      </c>
      <c r="L311">
        <f t="shared" si="34"/>
        <v>0</v>
      </c>
      <c r="M311">
        <f t="shared" si="37"/>
        <v>16</v>
      </c>
      <c r="N311" s="6">
        <f t="shared" si="35"/>
        <v>0</v>
      </c>
      <c r="O311" t="str">
        <f t="shared" si="38"/>
        <v>N</v>
      </c>
      <c r="P311" s="13">
        <f>VLOOKUP(E311, 'Season Position'!$A$16:$C$31,2,FALSE)</f>
        <v>12</v>
      </c>
      <c r="Q311" s="13" t="str">
        <f>VLOOKUP(E311, 'Season Position'!$A$16:$C$31,3,FALSE)</f>
        <v>Missed</v>
      </c>
      <c r="R311">
        <f t="shared" si="39"/>
        <v>0</v>
      </c>
      <c r="S311" s="21" t="str">
        <f t="shared" si="36"/>
        <v>50-59</v>
      </c>
    </row>
    <row r="312" spans="1:19" ht="15.75" customHeight="1">
      <c r="A312" s="1">
        <v>156</v>
      </c>
      <c r="B312" s="1">
        <v>2013</v>
      </c>
      <c r="C312" s="1">
        <v>8</v>
      </c>
      <c r="D312" s="1" t="s">
        <v>9</v>
      </c>
      <c r="E312" s="1" t="s">
        <v>27</v>
      </c>
      <c r="F312" s="1" t="s">
        <v>25</v>
      </c>
      <c r="G312" s="1">
        <v>124</v>
      </c>
      <c r="H312" s="1">
        <v>96</v>
      </c>
      <c r="I312" s="1" t="s">
        <v>35</v>
      </c>
      <c r="J312">
        <f t="shared" si="32"/>
        <v>1</v>
      </c>
      <c r="K312">
        <f t="shared" si="33"/>
        <v>0</v>
      </c>
      <c r="L312">
        <f t="shared" si="34"/>
        <v>0</v>
      </c>
      <c r="M312">
        <f t="shared" si="37"/>
        <v>1</v>
      </c>
      <c r="N312" s="6">
        <f t="shared" si="35"/>
        <v>1</v>
      </c>
      <c r="O312" t="str">
        <f t="shared" si="38"/>
        <v>Y</v>
      </c>
      <c r="P312" s="13">
        <f>VLOOKUP(E312, 'Season Position'!$A$16:$C$31,2,FALSE)</f>
        <v>1</v>
      </c>
      <c r="Q312" s="13" t="str">
        <f>VLOOKUP(E312, 'Season Position'!$A$16:$C$31,3,FALSE)</f>
        <v>Playoffs</v>
      </c>
      <c r="R312">
        <f t="shared" si="39"/>
        <v>1</v>
      </c>
      <c r="S312" s="21" t="str">
        <f t="shared" si="36"/>
        <v>120-129</v>
      </c>
    </row>
    <row r="313" spans="1:19" ht="15.75" customHeight="1">
      <c r="A313" s="1">
        <v>156</v>
      </c>
      <c r="B313" s="1">
        <v>2013</v>
      </c>
      <c r="C313" s="1">
        <v>8</v>
      </c>
      <c r="D313" s="1" t="s">
        <v>9</v>
      </c>
      <c r="E313" s="1" t="s">
        <v>25</v>
      </c>
      <c r="F313" s="1" t="s">
        <v>27</v>
      </c>
      <c r="G313" s="1">
        <v>96</v>
      </c>
      <c r="H313" s="1">
        <v>124</v>
      </c>
      <c r="I313" s="1" t="s">
        <v>37</v>
      </c>
      <c r="J313">
        <f t="shared" si="32"/>
        <v>0</v>
      </c>
      <c r="K313">
        <f t="shared" si="33"/>
        <v>1</v>
      </c>
      <c r="L313">
        <f t="shared" si="34"/>
        <v>0</v>
      </c>
      <c r="M313">
        <f t="shared" si="37"/>
        <v>4</v>
      </c>
      <c r="N313" s="6">
        <f t="shared" si="35"/>
        <v>0.8</v>
      </c>
      <c r="O313" t="str">
        <f t="shared" si="38"/>
        <v>N</v>
      </c>
      <c r="P313" s="13">
        <f>VLOOKUP(E313, 'Season Position'!$A$16:$C$31,2,FALSE)</f>
        <v>13</v>
      </c>
      <c r="Q313" s="13" t="str">
        <f>VLOOKUP(E313, 'Season Position'!$A$16:$C$31,3,FALSE)</f>
        <v>Missed</v>
      </c>
      <c r="R313">
        <f t="shared" si="39"/>
        <v>0</v>
      </c>
      <c r="S313" s="21" t="str">
        <f t="shared" si="36"/>
        <v>90-99</v>
      </c>
    </row>
    <row r="314" spans="1:19" ht="15.75" customHeight="1">
      <c r="A314" s="1">
        <v>157</v>
      </c>
      <c r="B314" s="1">
        <v>2013</v>
      </c>
      <c r="C314" s="1">
        <v>8</v>
      </c>
      <c r="D314" s="1" t="s">
        <v>9</v>
      </c>
      <c r="E314" s="1" t="s">
        <v>12</v>
      </c>
      <c r="F314" s="1" t="s">
        <v>29</v>
      </c>
      <c r="G314" s="1">
        <v>58</v>
      </c>
      <c r="H314" s="1">
        <v>92</v>
      </c>
      <c r="I314" s="1" t="s">
        <v>37</v>
      </c>
      <c r="J314">
        <f t="shared" si="32"/>
        <v>0</v>
      </c>
      <c r="K314">
        <f t="shared" si="33"/>
        <v>1</v>
      </c>
      <c r="L314">
        <f t="shared" si="34"/>
        <v>0</v>
      </c>
      <c r="M314">
        <f t="shared" si="37"/>
        <v>14</v>
      </c>
      <c r="N314" s="6">
        <f t="shared" si="35"/>
        <v>0.1333333333333333</v>
      </c>
      <c r="O314" t="str">
        <f t="shared" si="38"/>
        <v>N</v>
      </c>
      <c r="P314" s="13">
        <f>VLOOKUP(E314, 'Season Position'!$A$16:$C$31,2,FALSE)</f>
        <v>2</v>
      </c>
      <c r="Q314" s="13" t="str">
        <f>VLOOKUP(E314, 'Season Position'!$A$16:$C$31,3,FALSE)</f>
        <v>Playoffs</v>
      </c>
      <c r="R314">
        <f t="shared" si="39"/>
        <v>0</v>
      </c>
      <c r="S314" s="21" t="str">
        <f t="shared" si="36"/>
        <v>50-59</v>
      </c>
    </row>
    <row r="315" spans="1:19" ht="15.75" customHeight="1">
      <c r="A315" s="1">
        <v>157</v>
      </c>
      <c r="B315" s="1">
        <v>2013</v>
      </c>
      <c r="C315" s="1">
        <v>8</v>
      </c>
      <c r="D315" s="1" t="s">
        <v>9</v>
      </c>
      <c r="E315" s="1" t="s">
        <v>29</v>
      </c>
      <c r="F315" s="1" t="s">
        <v>12</v>
      </c>
      <c r="G315" s="1">
        <v>92</v>
      </c>
      <c r="H315" s="1">
        <v>58</v>
      </c>
      <c r="I315" s="1" t="s">
        <v>35</v>
      </c>
      <c r="J315">
        <f t="shared" si="32"/>
        <v>1</v>
      </c>
      <c r="K315">
        <f t="shared" si="33"/>
        <v>0</v>
      </c>
      <c r="L315">
        <f t="shared" si="34"/>
        <v>0</v>
      </c>
      <c r="M315">
        <f t="shared" si="37"/>
        <v>5</v>
      </c>
      <c r="N315" s="6">
        <f t="shared" si="35"/>
        <v>0.73333333333333339</v>
      </c>
      <c r="O315" t="str">
        <f t="shared" si="38"/>
        <v>N</v>
      </c>
      <c r="P315" s="13">
        <f>VLOOKUP(E315, 'Season Position'!$A$16:$C$31,2,FALSE)</f>
        <v>16</v>
      </c>
      <c r="Q315" s="13" t="str">
        <f>VLOOKUP(E315, 'Season Position'!$A$16:$C$31,3,FALSE)</f>
        <v>Missed</v>
      </c>
      <c r="R315">
        <f t="shared" si="39"/>
        <v>1</v>
      </c>
      <c r="S315" s="21" t="str">
        <f t="shared" si="36"/>
        <v>90-99</v>
      </c>
    </row>
    <row r="316" spans="1:19" ht="15.75" customHeight="1">
      <c r="A316" s="1">
        <v>158</v>
      </c>
      <c r="B316" s="1">
        <v>2013</v>
      </c>
      <c r="C316" s="1">
        <v>8</v>
      </c>
      <c r="D316" s="1" t="s">
        <v>9</v>
      </c>
      <c r="E316" s="1" t="s">
        <v>31</v>
      </c>
      <c r="F316" s="1" t="s">
        <v>20</v>
      </c>
      <c r="G316" s="1">
        <v>78</v>
      </c>
      <c r="H316" s="1">
        <v>90</v>
      </c>
      <c r="I316" s="1" t="s">
        <v>37</v>
      </c>
      <c r="J316">
        <f t="shared" si="32"/>
        <v>0</v>
      </c>
      <c r="K316">
        <f t="shared" si="33"/>
        <v>1</v>
      </c>
      <c r="L316">
        <f t="shared" si="34"/>
        <v>0</v>
      </c>
      <c r="M316">
        <f t="shared" si="37"/>
        <v>11</v>
      </c>
      <c r="N316" s="6">
        <f t="shared" si="35"/>
        <v>0.33333333333333337</v>
      </c>
      <c r="O316" t="str">
        <f t="shared" si="38"/>
        <v>N</v>
      </c>
      <c r="P316" s="13">
        <f>VLOOKUP(E316, 'Season Position'!$A$16:$C$31,2,FALSE)</f>
        <v>11</v>
      </c>
      <c r="Q316" s="13" t="str">
        <f>VLOOKUP(E316, 'Season Position'!$A$16:$C$31,3,FALSE)</f>
        <v>Missed</v>
      </c>
      <c r="R316">
        <f t="shared" si="39"/>
        <v>0</v>
      </c>
      <c r="S316" s="21" t="str">
        <f t="shared" si="36"/>
        <v>70-79</v>
      </c>
    </row>
    <row r="317" spans="1:19" ht="15.75" customHeight="1">
      <c r="A317" s="1">
        <v>158</v>
      </c>
      <c r="B317" s="1">
        <v>2013</v>
      </c>
      <c r="C317" s="1">
        <v>8</v>
      </c>
      <c r="D317" s="1" t="s">
        <v>9</v>
      </c>
      <c r="E317" s="1" t="s">
        <v>20</v>
      </c>
      <c r="F317" s="1" t="s">
        <v>31</v>
      </c>
      <c r="G317" s="1">
        <v>90</v>
      </c>
      <c r="H317" s="1">
        <v>78</v>
      </c>
      <c r="I317" s="1" t="s">
        <v>35</v>
      </c>
      <c r="J317">
        <f t="shared" si="32"/>
        <v>1</v>
      </c>
      <c r="K317">
        <f t="shared" si="33"/>
        <v>0</v>
      </c>
      <c r="L317">
        <f t="shared" si="34"/>
        <v>0</v>
      </c>
      <c r="M317">
        <f t="shared" si="37"/>
        <v>6</v>
      </c>
      <c r="N317" s="6">
        <f t="shared" si="35"/>
        <v>0.66666666666666674</v>
      </c>
      <c r="O317" t="str">
        <f t="shared" si="38"/>
        <v>N</v>
      </c>
      <c r="P317" s="13">
        <f>VLOOKUP(E317, 'Season Position'!$A$16:$C$31,2,FALSE)</f>
        <v>5</v>
      </c>
      <c r="Q317" s="13" t="str">
        <f>VLOOKUP(E317, 'Season Position'!$A$16:$C$31,3,FALSE)</f>
        <v>Playoffs</v>
      </c>
      <c r="R317">
        <f t="shared" si="39"/>
        <v>1</v>
      </c>
      <c r="S317" s="21" t="str">
        <f t="shared" si="36"/>
        <v>90-99</v>
      </c>
    </row>
    <row r="318" spans="1:19" ht="15.75" customHeight="1">
      <c r="A318" s="1">
        <v>159</v>
      </c>
      <c r="B318" s="1">
        <v>2013</v>
      </c>
      <c r="C318" s="1">
        <v>8</v>
      </c>
      <c r="D318" s="1" t="s">
        <v>9</v>
      </c>
      <c r="E318" s="1" t="s">
        <v>26</v>
      </c>
      <c r="F318" s="1" t="s">
        <v>21</v>
      </c>
      <c r="G318" s="1">
        <v>105</v>
      </c>
      <c r="H318" s="1">
        <v>81</v>
      </c>
      <c r="I318" s="1" t="s">
        <v>35</v>
      </c>
      <c r="J318">
        <f t="shared" si="32"/>
        <v>1</v>
      </c>
      <c r="K318">
        <f t="shared" si="33"/>
        <v>0</v>
      </c>
      <c r="L318">
        <f t="shared" si="34"/>
        <v>0</v>
      </c>
      <c r="M318">
        <f t="shared" si="37"/>
        <v>3</v>
      </c>
      <c r="N318" s="6">
        <f t="shared" si="35"/>
        <v>0.8666666666666667</v>
      </c>
      <c r="O318" t="str">
        <f t="shared" si="38"/>
        <v>Y</v>
      </c>
      <c r="P318" s="13">
        <f>VLOOKUP(E318, 'Season Position'!$A$16:$C$31,2,FALSE)</f>
        <v>9</v>
      </c>
      <c r="Q318" s="13" t="str">
        <f>VLOOKUP(E318, 'Season Position'!$A$16:$C$31,3,FALSE)</f>
        <v>Missed</v>
      </c>
      <c r="R318">
        <f t="shared" si="39"/>
        <v>1</v>
      </c>
      <c r="S318" s="21" t="str">
        <f t="shared" si="36"/>
        <v>100-109</v>
      </c>
    </row>
    <row r="319" spans="1:19" ht="15.75" customHeight="1">
      <c r="A319" s="1">
        <v>159</v>
      </c>
      <c r="B319" s="1">
        <v>2013</v>
      </c>
      <c r="C319" s="1">
        <v>8</v>
      </c>
      <c r="D319" s="1" t="s">
        <v>9</v>
      </c>
      <c r="E319" s="1" t="s">
        <v>21</v>
      </c>
      <c r="F319" s="1" t="s">
        <v>26</v>
      </c>
      <c r="G319" s="1">
        <v>81</v>
      </c>
      <c r="H319" s="1">
        <v>105</v>
      </c>
      <c r="I319" s="1" t="s">
        <v>37</v>
      </c>
      <c r="J319">
        <f t="shared" si="32"/>
        <v>0</v>
      </c>
      <c r="K319">
        <f t="shared" si="33"/>
        <v>1</v>
      </c>
      <c r="L319">
        <f t="shared" si="34"/>
        <v>0</v>
      </c>
      <c r="M319">
        <f t="shared" si="37"/>
        <v>10</v>
      </c>
      <c r="N319" s="6">
        <f t="shared" si="35"/>
        <v>0.4</v>
      </c>
      <c r="O319" t="str">
        <f t="shared" si="38"/>
        <v>N</v>
      </c>
      <c r="P319" s="13">
        <f>VLOOKUP(E319, 'Season Position'!$A$16:$C$31,2,FALSE)</f>
        <v>4</v>
      </c>
      <c r="Q319" s="13" t="str">
        <f>VLOOKUP(E319, 'Season Position'!$A$16:$C$31,3,FALSE)</f>
        <v>Playoffs</v>
      </c>
      <c r="R319">
        <f t="shared" si="39"/>
        <v>0</v>
      </c>
      <c r="S319" s="21" t="str">
        <f t="shared" si="36"/>
        <v>80-89</v>
      </c>
    </row>
    <row r="320" spans="1:19" ht="15.75" customHeight="1">
      <c r="A320" s="1">
        <v>160</v>
      </c>
      <c r="B320" s="1">
        <v>2013</v>
      </c>
      <c r="C320" s="1">
        <v>9</v>
      </c>
      <c r="D320" s="1" t="s">
        <v>9</v>
      </c>
      <c r="E320" s="1" t="s">
        <v>11</v>
      </c>
      <c r="F320" s="1" t="s">
        <v>10</v>
      </c>
      <c r="G320" s="1">
        <v>94</v>
      </c>
      <c r="H320" s="1">
        <v>103</v>
      </c>
      <c r="I320" s="1" t="s">
        <v>37</v>
      </c>
      <c r="J320">
        <f t="shared" si="32"/>
        <v>0</v>
      </c>
      <c r="K320">
        <f t="shared" si="33"/>
        <v>1</v>
      </c>
      <c r="L320">
        <f t="shared" si="34"/>
        <v>0</v>
      </c>
      <c r="M320">
        <f t="shared" si="37"/>
        <v>7</v>
      </c>
      <c r="N320" s="6">
        <f t="shared" si="35"/>
        <v>0.6</v>
      </c>
      <c r="O320" t="str">
        <f t="shared" si="38"/>
        <v>N</v>
      </c>
      <c r="P320" s="13">
        <f>VLOOKUP(E320, 'Season Position'!$A$16:$C$31,2,FALSE)</f>
        <v>14</v>
      </c>
      <c r="Q320" s="13" t="str">
        <f>VLOOKUP(E320, 'Season Position'!$A$16:$C$31,3,FALSE)</f>
        <v>Missed</v>
      </c>
      <c r="R320">
        <f t="shared" si="39"/>
        <v>0</v>
      </c>
      <c r="S320" s="21" t="str">
        <f t="shared" si="36"/>
        <v>90-99</v>
      </c>
    </row>
    <row r="321" spans="1:19" ht="15.75" customHeight="1">
      <c r="A321" s="1">
        <v>160</v>
      </c>
      <c r="B321" s="1">
        <v>2013</v>
      </c>
      <c r="C321" s="1">
        <v>9</v>
      </c>
      <c r="D321" s="1" t="s">
        <v>9</v>
      </c>
      <c r="E321" s="1" t="s">
        <v>10</v>
      </c>
      <c r="F321" s="1" t="s">
        <v>11</v>
      </c>
      <c r="G321" s="1">
        <v>103</v>
      </c>
      <c r="H321" s="1">
        <v>94</v>
      </c>
      <c r="I321" s="1" t="s">
        <v>35</v>
      </c>
      <c r="J321">
        <f t="shared" ref="J321:J384" si="40">IF(I321="Won", 1, 0)</f>
        <v>1</v>
      </c>
      <c r="K321">
        <f t="shared" ref="K321:K384" si="41">IF(I321="Lost", 1, 0)</f>
        <v>0</v>
      </c>
      <c r="L321">
        <f t="shared" ref="L321:L384" si="42">IF(I321="Tie", 1, 0)</f>
        <v>0</v>
      </c>
      <c r="M321">
        <f t="shared" si="37"/>
        <v>4</v>
      </c>
      <c r="N321" s="6">
        <f t="shared" ref="N321:N384" si="43">1-((M321-1)/15)</f>
        <v>0.8</v>
      </c>
      <c r="O321" t="str">
        <f t="shared" si="38"/>
        <v>Y</v>
      </c>
      <c r="P321" s="13">
        <f>VLOOKUP(E321, 'Season Position'!$A$16:$C$31,2,FALSE)</f>
        <v>15</v>
      </c>
      <c r="Q321" s="13" t="str">
        <f>VLOOKUP(E321, 'Season Position'!$A$16:$C$31,3,FALSE)</f>
        <v>Missed</v>
      </c>
      <c r="R321">
        <f t="shared" si="39"/>
        <v>1</v>
      </c>
      <c r="S321" s="21" t="str">
        <f t="shared" si="36"/>
        <v>100-109</v>
      </c>
    </row>
    <row r="322" spans="1:19" ht="15.75" customHeight="1">
      <c r="A322" s="1">
        <v>161</v>
      </c>
      <c r="B322" s="1">
        <v>2013</v>
      </c>
      <c r="C322" s="1">
        <v>9</v>
      </c>
      <c r="D322" s="1" t="s">
        <v>9</v>
      </c>
      <c r="E322" s="1" t="s">
        <v>16</v>
      </c>
      <c r="F322" s="1" t="s">
        <v>30</v>
      </c>
      <c r="G322" s="1">
        <v>120</v>
      </c>
      <c r="H322" s="1">
        <v>81</v>
      </c>
      <c r="I322" s="1" t="s">
        <v>35</v>
      </c>
      <c r="J322">
        <f t="shared" si="40"/>
        <v>1</v>
      </c>
      <c r="K322">
        <f t="shared" si="41"/>
        <v>0</v>
      </c>
      <c r="L322">
        <f t="shared" si="42"/>
        <v>0</v>
      </c>
      <c r="M322">
        <f t="shared" si="37"/>
        <v>2</v>
      </c>
      <c r="N322" s="6">
        <f t="shared" si="43"/>
        <v>0.93333333333333335</v>
      </c>
      <c r="O322" t="str">
        <f t="shared" si="38"/>
        <v>Y</v>
      </c>
      <c r="P322" s="13">
        <f>VLOOKUP(E322, 'Season Position'!$A$16:$C$31,2,FALSE)</f>
        <v>7</v>
      </c>
      <c r="Q322" s="13" t="str">
        <f>VLOOKUP(E322, 'Season Position'!$A$16:$C$31,3,FALSE)</f>
        <v>Playoffs</v>
      </c>
      <c r="R322">
        <f t="shared" si="39"/>
        <v>1</v>
      </c>
      <c r="S322" s="21" t="str">
        <f t="shared" ref="S322:S385" si="44">ROUNDDOWN(G322/10,0)*10&amp;"-"&amp;ROUNDDOWN(G322/10,0)*10+9</f>
        <v>120-129</v>
      </c>
    </row>
    <row r="323" spans="1:19" ht="15.75" customHeight="1">
      <c r="A323" s="1">
        <v>161</v>
      </c>
      <c r="B323" s="1">
        <v>2013</v>
      </c>
      <c r="C323" s="1">
        <v>9</v>
      </c>
      <c r="D323" s="1" t="s">
        <v>9</v>
      </c>
      <c r="E323" s="1" t="s">
        <v>30</v>
      </c>
      <c r="F323" s="1" t="s">
        <v>16</v>
      </c>
      <c r="G323" s="1">
        <v>81</v>
      </c>
      <c r="H323" s="1">
        <v>120</v>
      </c>
      <c r="I323" s="1" t="s">
        <v>37</v>
      </c>
      <c r="J323">
        <f t="shared" si="40"/>
        <v>0</v>
      </c>
      <c r="K323">
        <f t="shared" si="41"/>
        <v>1</v>
      </c>
      <c r="L323">
        <f t="shared" si="42"/>
        <v>0</v>
      </c>
      <c r="M323">
        <f t="shared" ref="M323:M386" si="45">1+SUMPRODUCT(($B$2:$B$10000=B323)*($C$2:$C$10000=C323)*($G$2:$G$10000&gt;G323))</f>
        <v>12</v>
      </c>
      <c r="N323" s="6">
        <f t="shared" si="43"/>
        <v>0.26666666666666672</v>
      </c>
      <c r="O323" t="str">
        <f t="shared" ref="O323:O386" si="46">IF(G323&gt;99, "Y", "N")</f>
        <v>N</v>
      </c>
      <c r="P323" s="13">
        <f>VLOOKUP(E323, 'Season Position'!$A$16:$C$31,2,FALSE)</f>
        <v>12</v>
      </c>
      <c r="Q323" s="13" t="str">
        <f>VLOOKUP(E323, 'Season Position'!$A$16:$C$31,3,FALSE)</f>
        <v>Missed</v>
      </c>
      <c r="R323">
        <f t="shared" ref="R323:R386" si="47">IF(J323=1, 1, IF(L323=1, 0.5, 0))</f>
        <v>0</v>
      </c>
      <c r="S323" s="21" t="str">
        <f t="shared" si="44"/>
        <v>80-89</v>
      </c>
    </row>
    <row r="324" spans="1:19" ht="15.75" customHeight="1">
      <c r="A324" s="1">
        <v>162</v>
      </c>
      <c r="B324" s="1">
        <v>2013</v>
      </c>
      <c r="C324" s="1">
        <v>9</v>
      </c>
      <c r="D324" s="1" t="s">
        <v>9</v>
      </c>
      <c r="E324" s="1" t="s">
        <v>28</v>
      </c>
      <c r="F324" s="1" t="s">
        <v>13</v>
      </c>
      <c r="G324" s="1">
        <v>83</v>
      </c>
      <c r="H324" s="1">
        <v>133</v>
      </c>
      <c r="I324" s="1" t="s">
        <v>37</v>
      </c>
      <c r="J324">
        <f t="shared" si="40"/>
        <v>0</v>
      </c>
      <c r="K324">
        <f t="shared" si="41"/>
        <v>1</v>
      </c>
      <c r="L324">
        <f t="shared" si="42"/>
        <v>0</v>
      </c>
      <c r="M324">
        <f t="shared" si="45"/>
        <v>11</v>
      </c>
      <c r="N324" s="6">
        <f t="shared" si="43"/>
        <v>0.33333333333333337</v>
      </c>
      <c r="O324" t="str">
        <f t="shared" si="46"/>
        <v>N</v>
      </c>
      <c r="P324" s="13">
        <f>VLOOKUP(E324, 'Season Position'!$A$16:$C$31,2,FALSE)</f>
        <v>3</v>
      </c>
      <c r="Q324" s="13" t="str">
        <f>VLOOKUP(E324, 'Season Position'!$A$16:$C$31,3,FALSE)</f>
        <v>Playoffs</v>
      </c>
      <c r="R324">
        <f t="shared" si="47"/>
        <v>0</v>
      </c>
      <c r="S324" s="21" t="str">
        <f t="shared" si="44"/>
        <v>80-89</v>
      </c>
    </row>
    <row r="325" spans="1:19" ht="15.75" customHeight="1">
      <c r="A325" s="1">
        <v>162</v>
      </c>
      <c r="B325" s="1">
        <v>2013</v>
      </c>
      <c r="C325" s="1">
        <v>9</v>
      </c>
      <c r="D325" s="1" t="s">
        <v>9</v>
      </c>
      <c r="E325" s="1" t="s">
        <v>13</v>
      </c>
      <c r="F325" s="1" t="s">
        <v>28</v>
      </c>
      <c r="G325" s="1">
        <v>133</v>
      </c>
      <c r="H325" s="1">
        <v>83</v>
      </c>
      <c r="I325" s="1" t="s">
        <v>35</v>
      </c>
      <c r="J325">
        <f t="shared" si="40"/>
        <v>1</v>
      </c>
      <c r="K325">
        <f t="shared" si="41"/>
        <v>0</v>
      </c>
      <c r="L325">
        <f t="shared" si="42"/>
        <v>0</v>
      </c>
      <c r="M325">
        <f t="shared" si="45"/>
        <v>1</v>
      </c>
      <c r="N325" s="6">
        <f t="shared" si="43"/>
        <v>1</v>
      </c>
      <c r="O325" t="str">
        <f t="shared" si="46"/>
        <v>Y</v>
      </c>
      <c r="P325" s="13">
        <f>VLOOKUP(E325, 'Season Position'!$A$16:$C$31,2,FALSE)</f>
        <v>6</v>
      </c>
      <c r="Q325" s="13" t="str">
        <f>VLOOKUP(E325, 'Season Position'!$A$16:$C$31,3,FALSE)</f>
        <v>Playoffs</v>
      </c>
      <c r="R325">
        <f t="shared" si="47"/>
        <v>1</v>
      </c>
      <c r="S325" s="21" t="str">
        <f t="shared" si="44"/>
        <v>130-139</v>
      </c>
    </row>
    <row r="326" spans="1:19" ht="15.75" customHeight="1">
      <c r="A326" s="1">
        <v>163</v>
      </c>
      <c r="B326" s="1">
        <v>2013</v>
      </c>
      <c r="C326" s="1">
        <v>9</v>
      </c>
      <c r="D326" s="1" t="s">
        <v>9</v>
      </c>
      <c r="E326" s="1" t="s">
        <v>18</v>
      </c>
      <c r="F326" s="1" t="s">
        <v>14</v>
      </c>
      <c r="G326" s="1">
        <v>43</v>
      </c>
      <c r="H326" s="1">
        <v>102</v>
      </c>
      <c r="I326" s="1" t="s">
        <v>37</v>
      </c>
      <c r="J326">
        <f t="shared" si="40"/>
        <v>0</v>
      </c>
      <c r="K326">
        <f t="shared" si="41"/>
        <v>1</v>
      </c>
      <c r="L326">
        <f t="shared" si="42"/>
        <v>0</v>
      </c>
      <c r="M326">
        <f t="shared" si="45"/>
        <v>16</v>
      </c>
      <c r="N326" s="6">
        <f t="shared" si="43"/>
        <v>0</v>
      </c>
      <c r="O326" t="str">
        <f t="shared" si="46"/>
        <v>N</v>
      </c>
      <c r="P326" s="13">
        <f>VLOOKUP(E326, 'Season Position'!$A$16:$C$31,2,FALSE)</f>
        <v>10</v>
      </c>
      <c r="Q326" s="13" t="str">
        <f>VLOOKUP(E326, 'Season Position'!$A$16:$C$31,3,FALSE)</f>
        <v>Missed</v>
      </c>
      <c r="R326">
        <f t="shared" si="47"/>
        <v>0</v>
      </c>
      <c r="S326" s="21" t="str">
        <f t="shared" si="44"/>
        <v>40-49</v>
      </c>
    </row>
    <row r="327" spans="1:19" ht="15.75" customHeight="1">
      <c r="A327" s="1">
        <v>163</v>
      </c>
      <c r="B327" s="1">
        <v>2013</v>
      </c>
      <c r="C327" s="1">
        <v>9</v>
      </c>
      <c r="D327" s="1" t="s">
        <v>9</v>
      </c>
      <c r="E327" s="1" t="s">
        <v>14</v>
      </c>
      <c r="F327" s="1" t="s">
        <v>18</v>
      </c>
      <c r="G327" s="1">
        <v>102</v>
      </c>
      <c r="H327" s="1">
        <v>43</v>
      </c>
      <c r="I327" s="1" t="s">
        <v>35</v>
      </c>
      <c r="J327">
        <f t="shared" si="40"/>
        <v>1</v>
      </c>
      <c r="K327">
        <f t="shared" si="41"/>
        <v>0</v>
      </c>
      <c r="L327">
        <f t="shared" si="42"/>
        <v>0</v>
      </c>
      <c r="M327">
        <f t="shared" si="45"/>
        <v>5</v>
      </c>
      <c r="N327" s="6">
        <f t="shared" si="43"/>
        <v>0.73333333333333339</v>
      </c>
      <c r="O327" t="str">
        <f t="shared" si="46"/>
        <v>Y</v>
      </c>
      <c r="P327" s="13">
        <f>VLOOKUP(E327, 'Season Position'!$A$16:$C$31,2,FALSE)</f>
        <v>8</v>
      </c>
      <c r="Q327" s="13" t="str">
        <f>VLOOKUP(E327, 'Season Position'!$A$16:$C$31,3,FALSE)</f>
        <v>Playoffs</v>
      </c>
      <c r="R327">
        <f t="shared" si="47"/>
        <v>1</v>
      </c>
      <c r="S327" s="21" t="str">
        <f t="shared" si="44"/>
        <v>100-109</v>
      </c>
    </row>
    <row r="328" spans="1:19" ht="15.75" customHeight="1">
      <c r="A328" s="1">
        <v>164</v>
      </c>
      <c r="B328" s="1">
        <v>2013</v>
      </c>
      <c r="C328" s="1">
        <v>9</v>
      </c>
      <c r="D328" s="1" t="s">
        <v>9</v>
      </c>
      <c r="E328" s="1" t="s">
        <v>20</v>
      </c>
      <c r="F328" s="1" t="s">
        <v>25</v>
      </c>
      <c r="G328" s="1">
        <v>90</v>
      </c>
      <c r="H328" s="1">
        <v>53</v>
      </c>
      <c r="I328" s="1" t="s">
        <v>35</v>
      </c>
      <c r="J328">
        <f t="shared" si="40"/>
        <v>1</v>
      </c>
      <c r="K328">
        <f t="shared" si="41"/>
        <v>0</v>
      </c>
      <c r="L328">
        <f t="shared" si="42"/>
        <v>0</v>
      </c>
      <c r="M328">
        <f t="shared" si="45"/>
        <v>9</v>
      </c>
      <c r="N328" s="6">
        <f t="shared" si="43"/>
        <v>0.46666666666666667</v>
      </c>
      <c r="O328" t="str">
        <f t="shared" si="46"/>
        <v>N</v>
      </c>
      <c r="P328" s="13">
        <f>VLOOKUP(E328, 'Season Position'!$A$16:$C$31,2,FALSE)</f>
        <v>5</v>
      </c>
      <c r="Q328" s="13" t="str">
        <f>VLOOKUP(E328, 'Season Position'!$A$16:$C$31,3,FALSE)</f>
        <v>Playoffs</v>
      </c>
      <c r="R328">
        <f t="shared" si="47"/>
        <v>1</v>
      </c>
      <c r="S328" s="21" t="str">
        <f t="shared" si="44"/>
        <v>90-99</v>
      </c>
    </row>
    <row r="329" spans="1:19" ht="15.75" customHeight="1">
      <c r="A329" s="1">
        <v>164</v>
      </c>
      <c r="B329" s="1">
        <v>2013</v>
      </c>
      <c r="C329" s="1">
        <v>9</v>
      </c>
      <c r="D329" s="1" t="s">
        <v>9</v>
      </c>
      <c r="E329" s="1" t="s">
        <v>25</v>
      </c>
      <c r="F329" s="1" t="s">
        <v>20</v>
      </c>
      <c r="G329" s="1">
        <v>53</v>
      </c>
      <c r="H329" s="1">
        <v>90</v>
      </c>
      <c r="I329" s="1" t="s">
        <v>37</v>
      </c>
      <c r="J329">
        <f t="shared" si="40"/>
        <v>0</v>
      </c>
      <c r="K329">
        <f t="shared" si="41"/>
        <v>1</v>
      </c>
      <c r="L329">
        <f t="shared" si="42"/>
        <v>0</v>
      </c>
      <c r="M329">
        <f t="shared" si="45"/>
        <v>15</v>
      </c>
      <c r="N329" s="6">
        <f t="shared" si="43"/>
        <v>6.6666666666666652E-2</v>
      </c>
      <c r="O329" t="str">
        <f t="shared" si="46"/>
        <v>N</v>
      </c>
      <c r="P329" s="13">
        <f>VLOOKUP(E329, 'Season Position'!$A$16:$C$31,2,FALSE)</f>
        <v>13</v>
      </c>
      <c r="Q329" s="13" t="str">
        <f>VLOOKUP(E329, 'Season Position'!$A$16:$C$31,3,FALSE)</f>
        <v>Missed</v>
      </c>
      <c r="R329">
        <f t="shared" si="47"/>
        <v>0</v>
      </c>
      <c r="S329" s="21" t="str">
        <f t="shared" si="44"/>
        <v>50-59</v>
      </c>
    </row>
    <row r="330" spans="1:19" ht="15.75" customHeight="1">
      <c r="A330" s="1">
        <v>165</v>
      </c>
      <c r="B330" s="1">
        <v>2013</v>
      </c>
      <c r="C330" s="1">
        <v>9</v>
      </c>
      <c r="D330" s="1" t="s">
        <v>9</v>
      </c>
      <c r="E330" s="1" t="s">
        <v>21</v>
      </c>
      <c r="F330" s="1" t="s">
        <v>12</v>
      </c>
      <c r="G330" s="1">
        <v>76</v>
      </c>
      <c r="H330" s="1">
        <v>94</v>
      </c>
      <c r="I330" s="1" t="s">
        <v>37</v>
      </c>
      <c r="J330">
        <f t="shared" si="40"/>
        <v>0</v>
      </c>
      <c r="K330">
        <f t="shared" si="41"/>
        <v>1</v>
      </c>
      <c r="L330">
        <f t="shared" si="42"/>
        <v>0</v>
      </c>
      <c r="M330">
        <f t="shared" si="45"/>
        <v>13</v>
      </c>
      <c r="N330" s="6">
        <f t="shared" si="43"/>
        <v>0.19999999999999996</v>
      </c>
      <c r="O330" t="str">
        <f t="shared" si="46"/>
        <v>N</v>
      </c>
      <c r="P330" s="13">
        <f>VLOOKUP(E330, 'Season Position'!$A$16:$C$31,2,FALSE)</f>
        <v>4</v>
      </c>
      <c r="Q330" s="13" t="str">
        <f>VLOOKUP(E330, 'Season Position'!$A$16:$C$31,3,FALSE)</f>
        <v>Playoffs</v>
      </c>
      <c r="R330">
        <f t="shared" si="47"/>
        <v>0</v>
      </c>
      <c r="S330" s="21" t="str">
        <f t="shared" si="44"/>
        <v>70-79</v>
      </c>
    </row>
    <row r="331" spans="1:19" ht="15.75" customHeight="1">
      <c r="A331" s="1">
        <v>165</v>
      </c>
      <c r="B331" s="1">
        <v>2013</v>
      </c>
      <c r="C331" s="1">
        <v>9</v>
      </c>
      <c r="D331" s="1" t="s">
        <v>9</v>
      </c>
      <c r="E331" s="1" t="s">
        <v>12</v>
      </c>
      <c r="F331" s="1" t="s">
        <v>21</v>
      </c>
      <c r="G331" s="1">
        <v>94</v>
      </c>
      <c r="H331" s="1">
        <v>76</v>
      </c>
      <c r="I331" s="1" t="s">
        <v>35</v>
      </c>
      <c r="J331">
        <f t="shared" si="40"/>
        <v>1</v>
      </c>
      <c r="K331">
        <f t="shared" si="41"/>
        <v>0</v>
      </c>
      <c r="L331">
        <f t="shared" si="42"/>
        <v>0</v>
      </c>
      <c r="M331">
        <f t="shared" si="45"/>
        <v>7</v>
      </c>
      <c r="N331" s="6">
        <f t="shared" si="43"/>
        <v>0.6</v>
      </c>
      <c r="O331" t="str">
        <f t="shared" si="46"/>
        <v>N</v>
      </c>
      <c r="P331" s="13">
        <f>VLOOKUP(E331, 'Season Position'!$A$16:$C$31,2,FALSE)</f>
        <v>2</v>
      </c>
      <c r="Q331" s="13" t="str">
        <f>VLOOKUP(E331, 'Season Position'!$A$16:$C$31,3,FALSE)</f>
        <v>Playoffs</v>
      </c>
      <c r="R331">
        <f t="shared" si="47"/>
        <v>1</v>
      </c>
      <c r="S331" s="21" t="str">
        <f t="shared" si="44"/>
        <v>90-99</v>
      </c>
    </row>
    <row r="332" spans="1:19" ht="15.75" customHeight="1">
      <c r="A332" s="1">
        <v>166</v>
      </c>
      <c r="B332" s="1">
        <v>2013</v>
      </c>
      <c r="C332" s="1">
        <v>9</v>
      </c>
      <c r="D332" s="1" t="s">
        <v>9</v>
      </c>
      <c r="E332" s="1" t="s">
        <v>29</v>
      </c>
      <c r="F332" s="1" t="s">
        <v>26</v>
      </c>
      <c r="G332" s="1">
        <v>84</v>
      </c>
      <c r="H332" s="1">
        <v>110</v>
      </c>
      <c r="I332" s="1" t="s">
        <v>37</v>
      </c>
      <c r="J332">
        <f t="shared" si="40"/>
        <v>0</v>
      </c>
      <c r="K332">
        <f t="shared" si="41"/>
        <v>1</v>
      </c>
      <c r="L332">
        <f t="shared" si="42"/>
        <v>0</v>
      </c>
      <c r="M332">
        <f t="shared" si="45"/>
        <v>10</v>
      </c>
      <c r="N332" s="6">
        <f t="shared" si="43"/>
        <v>0.4</v>
      </c>
      <c r="O332" t="str">
        <f t="shared" si="46"/>
        <v>N</v>
      </c>
      <c r="P332" s="13">
        <f>VLOOKUP(E332, 'Season Position'!$A$16:$C$31,2,FALSE)</f>
        <v>16</v>
      </c>
      <c r="Q332" s="13" t="str">
        <f>VLOOKUP(E332, 'Season Position'!$A$16:$C$31,3,FALSE)</f>
        <v>Missed</v>
      </c>
      <c r="R332">
        <f t="shared" si="47"/>
        <v>0</v>
      </c>
      <c r="S332" s="21" t="str">
        <f t="shared" si="44"/>
        <v>80-89</v>
      </c>
    </row>
    <row r="333" spans="1:19" ht="15.75" customHeight="1">
      <c r="A333" s="1">
        <v>166</v>
      </c>
      <c r="B333" s="1">
        <v>2013</v>
      </c>
      <c r="C333" s="1">
        <v>9</v>
      </c>
      <c r="D333" s="1" t="s">
        <v>9</v>
      </c>
      <c r="E333" s="1" t="s">
        <v>26</v>
      </c>
      <c r="F333" s="1" t="s">
        <v>29</v>
      </c>
      <c r="G333" s="1">
        <v>110</v>
      </c>
      <c r="H333" s="1">
        <v>84</v>
      </c>
      <c r="I333" s="1" t="s">
        <v>35</v>
      </c>
      <c r="J333">
        <f t="shared" si="40"/>
        <v>1</v>
      </c>
      <c r="K333">
        <f t="shared" si="41"/>
        <v>0</v>
      </c>
      <c r="L333">
        <f t="shared" si="42"/>
        <v>0</v>
      </c>
      <c r="M333">
        <f t="shared" si="45"/>
        <v>3</v>
      </c>
      <c r="N333" s="6">
        <f t="shared" si="43"/>
        <v>0.8666666666666667</v>
      </c>
      <c r="O333" t="str">
        <f t="shared" si="46"/>
        <v>Y</v>
      </c>
      <c r="P333" s="13">
        <f>VLOOKUP(E333, 'Season Position'!$A$16:$C$31,2,FALSE)</f>
        <v>9</v>
      </c>
      <c r="Q333" s="13" t="str">
        <f>VLOOKUP(E333, 'Season Position'!$A$16:$C$31,3,FALSE)</f>
        <v>Missed</v>
      </c>
      <c r="R333">
        <f t="shared" si="47"/>
        <v>1</v>
      </c>
      <c r="S333" s="21" t="str">
        <f t="shared" si="44"/>
        <v>110-119</v>
      </c>
    </row>
    <row r="334" spans="1:19" ht="15.75" customHeight="1">
      <c r="A334" s="1">
        <v>167</v>
      </c>
      <c r="B334" s="1">
        <v>2013</v>
      </c>
      <c r="C334" s="1">
        <v>9</v>
      </c>
      <c r="D334" s="1" t="s">
        <v>9</v>
      </c>
      <c r="E334" s="1" t="s">
        <v>27</v>
      </c>
      <c r="F334" s="1" t="s">
        <v>31</v>
      </c>
      <c r="G334" s="1">
        <v>66</v>
      </c>
      <c r="H334" s="1">
        <v>100</v>
      </c>
      <c r="I334" s="1" t="s">
        <v>37</v>
      </c>
      <c r="J334">
        <f t="shared" si="40"/>
        <v>0</v>
      </c>
      <c r="K334">
        <f t="shared" si="41"/>
        <v>1</v>
      </c>
      <c r="L334">
        <f t="shared" si="42"/>
        <v>0</v>
      </c>
      <c r="M334">
        <f t="shared" si="45"/>
        <v>14</v>
      </c>
      <c r="N334" s="6">
        <f t="shared" si="43"/>
        <v>0.1333333333333333</v>
      </c>
      <c r="O334" t="str">
        <f t="shared" si="46"/>
        <v>N</v>
      </c>
      <c r="P334" s="13">
        <f>VLOOKUP(E334, 'Season Position'!$A$16:$C$31,2,FALSE)</f>
        <v>1</v>
      </c>
      <c r="Q334" s="13" t="str">
        <f>VLOOKUP(E334, 'Season Position'!$A$16:$C$31,3,FALSE)</f>
        <v>Playoffs</v>
      </c>
      <c r="R334">
        <f t="shared" si="47"/>
        <v>0</v>
      </c>
      <c r="S334" s="21" t="str">
        <f t="shared" si="44"/>
        <v>60-69</v>
      </c>
    </row>
    <row r="335" spans="1:19" ht="15.75" customHeight="1">
      <c r="A335" s="1">
        <v>167</v>
      </c>
      <c r="B335" s="1">
        <v>2013</v>
      </c>
      <c r="C335" s="1">
        <v>9</v>
      </c>
      <c r="D335" s="1" t="s">
        <v>9</v>
      </c>
      <c r="E335" s="1" t="s">
        <v>31</v>
      </c>
      <c r="F335" s="1" t="s">
        <v>27</v>
      </c>
      <c r="G335" s="1">
        <v>100</v>
      </c>
      <c r="H335" s="1">
        <v>66</v>
      </c>
      <c r="I335" s="1" t="s">
        <v>35</v>
      </c>
      <c r="J335">
        <f t="shared" si="40"/>
        <v>1</v>
      </c>
      <c r="K335">
        <f t="shared" si="41"/>
        <v>0</v>
      </c>
      <c r="L335">
        <f t="shared" si="42"/>
        <v>0</v>
      </c>
      <c r="M335">
        <f t="shared" si="45"/>
        <v>6</v>
      </c>
      <c r="N335" s="6">
        <f t="shared" si="43"/>
        <v>0.66666666666666674</v>
      </c>
      <c r="O335" t="str">
        <f t="shared" si="46"/>
        <v>Y</v>
      </c>
      <c r="P335" s="13">
        <f>VLOOKUP(E335, 'Season Position'!$A$16:$C$31,2,FALSE)</f>
        <v>11</v>
      </c>
      <c r="Q335" s="13" t="str">
        <f>VLOOKUP(E335, 'Season Position'!$A$16:$C$31,3,FALSE)</f>
        <v>Missed</v>
      </c>
      <c r="R335">
        <f t="shared" si="47"/>
        <v>1</v>
      </c>
      <c r="S335" s="21" t="str">
        <f t="shared" si="44"/>
        <v>100-109</v>
      </c>
    </row>
    <row r="336" spans="1:19" ht="15.75" customHeight="1">
      <c r="A336" s="1">
        <v>168</v>
      </c>
      <c r="B336" s="1">
        <v>2013</v>
      </c>
      <c r="C336" s="1">
        <v>10</v>
      </c>
      <c r="D336" s="1" t="s">
        <v>9</v>
      </c>
      <c r="E336" s="1" t="s">
        <v>10</v>
      </c>
      <c r="F336" s="1" t="s">
        <v>18</v>
      </c>
      <c r="G336" s="1">
        <v>62</v>
      </c>
      <c r="H336" s="1">
        <v>43</v>
      </c>
      <c r="I336" s="1" t="s">
        <v>35</v>
      </c>
      <c r="J336">
        <f t="shared" si="40"/>
        <v>1</v>
      </c>
      <c r="K336">
        <f t="shared" si="41"/>
        <v>0</v>
      </c>
      <c r="L336">
        <f t="shared" si="42"/>
        <v>0</v>
      </c>
      <c r="M336">
        <f t="shared" si="45"/>
        <v>11</v>
      </c>
      <c r="N336" s="6">
        <f t="shared" si="43"/>
        <v>0.33333333333333337</v>
      </c>
      <c r="O336" t="str">
        <f t="shared" si="46"/>
        <v>N</v>
      </c>
      <c r="P336" s="13">
        <f>VLOOKUP(E336, 'Season Position'!$A$16:$C$31,2,FALSE)</f>
        <v>15</v>
      </c>
      <c r="Q336" s="13" t="str">
        <f>VLOOKUP(E336, 'Season Position'!$A$16:$C$31,3,FALSE)</f>
        <v>Missed</v>
      </c>
      <c r="R336">
        <f t="shared" si="47"/>
        <v>1</v>
      </c>
      <c r="S336" s="21" t="str">
        <f t="shared" si="44"/>
        <v>60-69</v>
      </c>
    </row>
    <row r="337" spans="1:19" ht="15.75" customHeight="1">
      <c r="A337" s="1">
        <v>168</v>
      </c>
      <c r="B337" s="1">
        <v>2013</v>
      </c>
      <c r="C337" s="1">
        <v>10</v>
      </c>
      <c r="D337" s="1" t="s">
        <v>9</v>
      </c>
      <c r="E337" s="1" t="s">
        <v>18</v>
      </c>
      <c r="F337" s="1" t="s">
        <v>10</v>
      </c>
      <c r="G337" s="1">
        <v>43</v>
      </c>
      <c r="H337" s="1">
        <v>62</v>
      </c>
      <c r="I337" s="1" t="s">
        <v>37</v>
      </c>
      <c r="J337">
        <f t="shared" si="40"/>
        <v>0</v>
      </c>
      <c r="K337">
        <f t="shared" si="41"/>
        <v>1</v>
      </c>
      <c r="L337">
        <f t="shared" si="42"/>
        <v>0</v>
      </c>
      <c r="M337">
        <f t="shared" si="45"/>
        <v>16</v>
      </c>
      <c r="N337" s="6">
        <f t="shared" si="43"/>
        <v>0</v>
      </c>
      <c r="O337" t="str">
        <f t="shared" si="46"/>
        <v>N</v>
      </c>
      <c r="P337" s="13">
        <f>VLOOKUP(E337, 'Season Position'!$A$16:$C$31,2,FALSE)</f>
        <v>10</v>
      </c>
      <c r="Q337" s="13" t="str">
        <f>VLOOKUP(E337, 'Season Position'!$A$16:$C$31,3,FALSE)</f>
        <v>Missed</v>
      </c>
      <c r="R337">
        <f t="shared" si="47"/>
        <v>0</v>
      </c>
      <c r="S337" s="21" t="str">
        <f t="shared" si="44"/>
        <v>40-49</v>
      </c>
    </row>
    <row r="338" spans="1:19" ht="15.75" customHeight="1">
      <c r="A338" s="1">
        <v>169</v>
      </c>
      <c r="B338" s="1">
        <v>2013</v>
      </c>
      <c r="C338" s="1">
        <v>10</v>
      </c>
      <c r="D338" s="1" t="s">
        <v>9</v>
      </c>
      <c r="E338" s="1" t="s">
        <v>25</v>
      </c>
      <c r="F338" s="1" t="s">
        <v>16</v>
      </c>
      <c r="G338" s="1">
        <v>56</v>
      </c>
      <c r="H338" s="1">
        <v>85</v>
      </c>
      <c r="I338" s="1" t="s">
        <v>37</v>
      </c>
      <c r="J338">
        <f t="shared" si="40"/>
        <v>0</v>
      </c>
      <c r="K338">
        <f t="shared" si="41"/>
        <v>1</v>
      </c>
      <c r="L338">
        <f t="shared" si="42"/>
        <v>0</v>
      </c>
      <c r="M338">
        <f t="shared" si="45"/>
        <v>15</v>
      </c>
      <c r="N338" s="6">
        <f t="shared" si="43"/>
        <v>6.6666666666666652E-2</v>
      </c>
      <c r="O338" t="str">
        <f t="shared" si="46"/>
        <v>N</v>
      </c>
      <c r="P338" s="13">
        <f>VLOOKUP(E338, 'Season Position'!$A$16:$C$31,2,FALSE)</f>
        <v>13</v>
      </c>
      <c r="Q338" s="13" t="str">
        <f>VLOOKUP(E338, 'Season Position'!$A$16:$C$31,3,FALSE)</f>
        <v>Missed</v>
      </c>
      <c r="R338">
        <f t="shared" si="47"/>
        <v>0</v>
      </c>
      <c r="S338" s="21" t="str">
        <f t="shared" si="44"/>
        <v>50-59</v>
      </c>
    </row>
    <row r="339" spans="1:19" ht="15.75" customHeight="1">
      <c r="A339" s="1">
        <v>169</v>
      </c>
      <c r="B339" s="1">
        <v>2013</v>
      </c>
      <c r="C339" s="1">
        <v>10</v>
      </c>
      <c r="D339" s="1" t="s">
        <v>9</v>
      </c>
      <c r="E339" s="1" t="s">
        <v>16</v>
      </c>
      <c r="F339" s="1" t="s">
        <v>25</v>
      </c>
      <c r="G339" s="1">
        <v>85</v>
      </c>
      <c r="H339" s="1">
        <v>56</v>
      </c>
      <c r="I339" s="1" t="s">
        <v>35</v>
      </c>
      <c r="J339">
        <f t="shared" si="40"/>
        <v>1</v>
      </c>
      <c r="K339">
        <f t="shared" si="41"/>
        <v>0</v>
      </c>
      <c r="L339">
        <f t="shared" si="42"/>
        <v>0</v>
      </c>
      <c r="M339">
        <f t="shared" si="45"/>
        <v>7</v>
      </c>
      <c r="N339" s="6">
        <f t="shared" si="43"/>
        <v>0.6</v>
      </c>
      <c r="O339" t="str">
        <f t="shared" si="46"/>
        <v>N</v>
      </c>
      <c r="P339" s="13">
        <f>VLOOKUP(E339, 'Season Position'!$A$16:$C$31,2,FALSE)</f>
        <v>7</v>
      </c>
      <c r="Q339" s="13" t="str">
        <f>VLOOKUP(E339, 'Season Position'!$A$16:$C$31,3,FALSE)</f>
        <v>Playoffs</v>
      </c>
      <c r="R339">
        <f t="shared" si="47"/>
        <v>1</v>
      </c>
      <c r="S339" s="21" t="str">
        <f t="shared" si="44"/>
        <v>80-89</v>
      </c>
    </row>
    <row r="340" spans="1:19" ht="15.75" customHeight="1">
      <c r="A340" s="1">
        <v>170</v>
      </c>
      <c r="B340" s="1">
        <v>2013</v>
      </c>
      <c r="C340" s="1">
        <v>10</v>
      </c>
      <c r="D340" s="1" t="s">
        <v>9</v>
      </c>
      <c r="E340" s="1" t="s">
        <v>20</v>
      </c>
      <c r="F340" s="1" t="s">
        <v>12</v>
      </c>
      <c r="G340" s="1">
        <v>70</v>
      </c>
      <c r="H340" s="1">
        <v>97</v>
      </c>
      <c r="I340" s="1" t="s">
        <v>37</v>
      </c>
      <c r="J340">
        <f t="shared" si="40"/>
        <v>0</v>
      </c>
      <c r="K340">
        <f t="shared" si="41"/>
        <v>1</v>
      </c>
      <c r="L340">
        <f t="shared" si="42"/>
        <v>0</v>
      </c>
      <c r="M340">
        <f t="shared" si="45"/>
        <v>10</v>
      </c>
      <c r="N340" s="6">
        <f t="shared" si="43"/>
        <v>0.4</v>
      </c>
      <c r="O340" t="str">
        <f t="shared" si="46"/>
        <v>N</v>
      </c>
      <c r="P340" s="13">
        <f>VLOOKUP(E340, 'Season Position'!$A$16:$C$31,2,FALSE)</f>
        <v>5</v>
      </c>
      <c r="Q340" s="13" t="str">
        <f>VLOOKUP(E340, 'Season Position'!$A$16:$C$31,3,FALSE)</f>
        <v>Playoffs</v>
      </c>
      <c r="R340">
        <f t="shared" si="47"/>
        <v>0</v>
      </c>
      <c r="S340" s="21" t="str">
        <f t="shared" si="44"/>
        <v>70-79</v>
      </c>
    </row>
    <row r="341" spans="1:19" ht="15.75" customHeight="1">
      <c r="A341" s="1">
        <v>170</v>
      </c>
      <c r="B341" s="1">
        <v>2013</v>
      </c>
      <c r="C341" s="1">
        <v>10</v>
      </c>
      <c r="D341" s="1" t="s">
        <v>9</v>
      </c>
      <c r="E341" s="1" t="s">
        <v>12</v>
      </c>
      <c r="F341" s="1" t="s">
        <v>20</v>
      </c>
      <c r="G341" s="1">
        <v>97</v>
      </c>
      <c r="H341" s="1">
        <v>70</v>
      </c>
      <c r="I341" s="1" t="s">
        <v>35</v>
      </c>
      <c r="J341">
        <f t="shared" si="40"/>
        <v>1</v>
      </c>
      <c r="K341">
        <f t="shared" si="41"/>
        <v>0</v>
      </c>
      <c r="L341">
        <f t="shared" si="42"/>
        <v>0</v>
      </c>
      <c r="M341">
        <f t="shared" si="45"/>
        <v>4</v>
      </c>
      <c r="N341" s="6">
        <f t="shared" si="43"/>
        <v>0.8</v>
      </c>
      <c r="O341" t="str">
        <f t="shared" si="46"/>
        <v>N</v>
      </c>
      <c r="P341" s="13">
        <f>VLOOKUP(E341, 'Season Position'!$A$16:$C$31,2,FALSE)</f>
        <v>2</v>
      </c>
      <c r="Q341" s="13" t="str">
        <f>VLOOKUP(E341, 'Season Position'!$A$16:$C$31,3,FALSE)</f>
        <v>Playoffs</v>
      </c>
      <c r="R341">
        <f t="shared" si="47"/>
        <v>1</v>
      </c>
      <c r="S341" s="21" t="str">
        <f t="shared" si="44"/>
        <v>90-99</v>
      </c>
    </row>
    <row r="342" spans="1:19" ht="15.75" customHeight="1">
      <c r="A342" s="1">
        <v>171</v>
      </c>
      <c r="B342" s="1">
        <v>2013</v>
      </c>
      <c r="C342" s="1">
        <v>10</v>
      </c>
      <c r="D342" s="1" t="s">
        <v>9</v>
      </c>
      <c r="E342" s="1" t="s">
        <v>14</v>
      </c>
      <c r="F342" s="1" t="s">
        <v>31</v>
      </c>
      <c r="G342" s="1">
        <v>120</v>
      </c>
      <c r="H342" s="1">
        <v>60</v>
      </c>
      <c r="I342" s="1" t="s">
        <v>35</v>
      </c>
      <c r="J342">
        <f t="shared" si="40"/>
        <v>1</v>
      </c>
      <c r="K342">
        <f t="shared" si="41"/>
        <v>0</v>
      </c>
      <c r="L342">
        <f t="shared" si="42"/>
        <v>0</v>
      </c>
      <c r="M342">
        <f t="shared" si="45"/>
        <v>1</v>
      </c>
      <c r="N342" s="6">
        <f t="shared" si="43"/>
        <v>1</v>
      </c>
      <c r="O342" t="str">
        <f t="shared" si="46"/>
        <v>Y</v>
      </c>
      <c r="P342" s="13">
        <f>VLOOKUP(E342, 'Season Position'!$A$16:$C$31,2,FALSE)</f>
        <v>8</v>
      </c>
      <c r="Q342" s="13" t="str">
        <f>VLOOKUP(E342, 'Season Position'!$A$16:$C$31,3,FALSE)</f>
        <v>Playoffs</v>
      </c>
      <c r="R342">
        <f t="shared" si="47"/>
        <v>1</v>
      </c>
      <c r="S342" s="21" t="str">
        <f t="shared" si="44"/>
        <v>120-129</v>
      </c>
    </row>
    <row r="343" spans="1:19" ht="15.75" customHeight="1">
      <c r="A343" s="1">
        <v>171</v>
      </c>
      <c r="B343" s="1">
        <v>2013</v>
      </c>
      <c r="C343" s="1">
        <v>10</v>
      </c>
      <c r="D343" s="1" t="s">
        <v>9</v>
      </c>
      <c r="E343" s="1" t="s">
        <v>31</v>
      </c>
      <c r="F343" s="1" t="s">
        <v>14</v>
      </c>
      <c r="G343" s="1">
        <v>60</v>
      </c>
      <c r="H343" s="1">
        <v>120</v>
      </c>
      <c r="I343" s="1" t="s">
        <v>37</v>
      </c>
      <c r="J343">
        <f t="shared" si="40"/>
        <v>0</v>
      </c>
      <c r="K343">
        <f t="shared" si="41"/>
        <v>1</v>
      </c>
      <c r="L343">
        <f t="shared" si="42"/>
        <v>0</v>
      </c>
      <c r="M343">
        <f t="shared" si="45"/>
        <v>14</v>
      </c>
      <c r="N343" s="6">
        <f t="shared" si="43"/>
        <v>0.1333333333333333</v>
      </c>
      <c r="O343" t="str">
        <f t="shared" si="46"/>
        <v>N</v>
      </c>
      <c r="P343" s="13">
        <f>VLOOKUP(E343, 'Season Position'!$A$16:$C$31,2,FALSE)</f>
        <v>11</v>
      </c>
      <c r="Q343" s="13" t="str">
        <f>VLOOKUP(E343, 'Season Position'!$A$16:$C$31,3,FALSE)</f>
        <v>Missed</v>
      </c>
      <c r="R343">
        <f t="shared" si="47"/>
        <v>0</v>
      </c>
      <c r="S343" s="21" t="str">
        <f t="shared" si="44"/>
        <v>60-69</v>
      </c>
    </row>
    <row r="344" spans="1:19" ht="15.75" customHeight="1">
      <c r="A344" s="1">
        <v>172</v>
      </c>
      <c r="B344" s="1">
        <v>2013</v>
      </c>
      <c r="C344" s="1">
        <v>10</v>
      </c>
      <c r="D344" s="1" t="s">
        <v>9</v>
      </c>
      <c r="E344" s="1" t="s">
        <v>13</v>
      </c>
      <c r="F344" s="1" t="s">
        <v>30</v>
      </c>
      <c r="G344" s="1">
        <v>105</v>
      </c>
      <c r="H344" s="1">
        <v>61</v>
      </c>
      <c r="I344" s="1" t="s">
        <v>35</v>
      </c>
      <c r="J344">
        <f t="shared" si="40"/>
        <v>1</v>
      </c>
      <c r="K344">
        <f t="shared" si="41"/>
        <v>0</v>
      </c>
      <c r="L344">
        <f t="shared" si="42"/>
        <v>0</v>
      </c>
      <c r="M344">
        <f t="shared" si="45"/>
        <v>2</v>
      </c>
      <c r="N344" s="6">
        <f t="shared" si="43"/>
        <v>0.93333333333333335</v>
      </c>
      <c r="O344" t="str">
        <f t="shared" si="46"/>
        <v>Y</v>
      </c>
      <c r="P344" s="13">
        <f>VLOOKUP(E344, 'Season Position'!$A$16:$C$31,2,FALSE)</f>
        <v>6</v>
      </c>
      <c r="Q344" s="13" t="str">
        <f>VLOOKUP(E344, 'Season Position'!$A$16:$C$31,3,FALSE)</f>
        <v>Playoffs</v>
      </c>
      <c r="R344">
        <f t="shared" si="47"/>
        <v>1</v>
      </c>
      <c r="S344" s="21" t="str">
        <f t="shared" si="44"/>
        <v>100-109</v>
      </c>
    </row>
    <row r="345" spans="1:19" ht="15.75" customHeight="1">
      <c r="A345" s="1">
        <v>172</v>
      </c>
      <c r="B345" s="1">
        <v>2013</v>
      </c>
      <c r="C345" s="1">
        <v>10</v>
      </c>
      <c r="D345" s="1" t="s">
        <v>9</v>
      </c>
      <c r="E345" s="1" t="s">
        <v>30</v>
      </c>
      <c r="F345" s="1" t="s">
        <v>13</v>
      </c>
      <c r="G345" s="1">
        <v>61</v>
      </c>
      <c r="H345" s="1">
        <v>105</v>
      </c>
      <c r="I345" s="1" t="s">
        <v>37</v>
      </c>
      <c r="J345">
        <f t="shared" si="40"/>
        <v>0</v>
      </c>
      <c r="K345">
        <f t="shared" si="41"/>
        <v>1</v>
      </c>
      <c r="L345">
        <f t="shared" si="42"/>
        <v>0</v>
      </c>
      <c r="M345">
        <f t="shared" si="45"/>
        <v>12</v>
      </c>
      <c r="N345" s="6">
        <f t="shared" si="43"/>
        <v>0.26666666666666672</v>
      </c>
      <c r="O345" t="str">
        <f t="shared" si="46"/>
        <v>N</v>
      </c>
      <c r="P345" s="13">
        <f>VLOOKUP(E345, 'Season Position'!$A$16:$C$31,2,FALSE)</f>
        <v>12</v>
      </c>
      <c r="Q345" s="13" t="str">
        <f>VLOOKUP(E345, 'Season Position'!$A$16:$C$31,3,FALSE)</f>
        <v>Missed</v>
      </c>
      <c r="R345">
        <f t="shared" si="47"/>
        <v>0</v>
      </c>
      <c r="S345" s="21" t="str">
        <f t="shared" si="44"/>
        <v>60-69</v>
      </c>
    </row>
    <row r="346" spans="1:19" ht="15.75" customHeight="1">
      <c r="A346" s="1">
        <v>173</v>
      </c>
      <c r="B346" s="1">
        <v>2013</v>
      </c>
      <c r="C346" s="1">
        <v>10</v>
      </c>
      <c r="D346" s="1" t="s">
        <v>9</v>
      </c>
      <c r="E346" s="1" t="s">
        <v>28</v>
      </c>
      <c r="F346" s="1" t="s">
        <v>21</v>
      </c>
      <c r="G346" s="1">
        <v>83</v>
      </c>
      <c r="H346" s="1">
        <v>61</v>
      </c>
      <c r="I346" s="1" t="s">
        <v>35</v>
      </c>
      <c r="J346">
        <f t="shared" si="40"/>
        <v>1</v>
      </c>
      <c r="K346">
        <f t="shared" si="41"/>
        <v>0</v>
      </c>
      <c r="L346">
        <f t="shared" si="42"/>
        <v>0</v>
      </c>
      <c r="M346">
        <f t="shared" si="45"/>
        <v>8</v>
      </c>
      <c r="N346" s="6">
        <f t="shared" si="43"/>
        <v>0.53333333333333333</v>
      </c>
      <c r="O346" t="str">
        <f t="shared" si="46"/>
        <v>N</v>
      </c>
      <c r="P346" s="13">
        <f>VLOOKUP(E346, 'Season Position'!$A$16:$C$31,2,FALSE)</f>
        <v>3</v>
      </c>
      <c r="Q346" s="13" t="str">
        <f>VLOOKUP(E346, 'Season Position'!$A$16:$C$31,3,FALSE)</f>
        <v>Playoffs</v>
      </c>
      <c r="R346">
        <f t="shared" si="47"/>
        <v>1</v>
      </c>
      <c r="S346" s="21" t="str">
        <f t="shared" si="44"/>
        <v>80-89</v>
      </c>
    </row>
    <row r="347" spans="1:19" ht="15.75" customHeight="1">
      <c r="A347" s="1">
        <v>173</v>
      </c>
      <c r="B347" s="1">
        <v>2013</v>
      </c>
      <c r="C347" s="1">
        <v>10</v>
      </c>
      <c r="D347" s="1" t="s">
        <v>9</v>
      </c>
      <c r="E347" s="1" t="s">
        <v>21</v>
      </c>
      <c r="F347" s="1" t="s">
        <v>28</v>
      </c>
      <c r="G347" s="1">
        <v>61</v>
      </c>
      <c r="H347" s="1">
        <v>83</v>
      </c>
      <c r="I347" s="1" t="s">
        <v>37</v>
      </c>
      <c r="J347">
        <f t="shared" si="40"/>
        <v>0</v>
      </c>
      <c r="K347">
        <f t="shared" si="41"/>
        <v>1</v>
      </c>
      <c r="L347">
        <f t="shared" si="42"/>
        <v>0</v>
      </c>
      <c r="M347">
        <f t="shared" si="45"/>
        <v>12</v>
      </c>
      <c r="N347" s="6">
        <f t="shared" si="43"/>
        <v>0.26666666666666672</v>
      </c>
      <c r="O347" t="str">
        <f t="shared" si="46"/>
        <v>N</v>
      </c>
      <c r="P347" s="13">
        <f>VLOOKUP(E347, 'Season Position'!$A$16:$C$31,2,FALSE)</f>
        <v>4</v>
      </c>
      <c r="Q347" s="13" t="str">
        <f>VLOOKUP(E347, 'Season Position'!$A$16:$C$31,3,FALSE)</f>
        <v>Playoffs</v>
      </c>
      <c r="R347">
        <f t="shared" si="47"/>
        <v>0</v>
      </c>
      <c r="S347" s="21" t="str">
        <f t="shared" si="44"/>
        <v>60-69</v>
      </c>
    </row>
    <row r="348" spans="1:19" ht="15.75" customHeight="1">
      <c r="A348" s="1">
        <v>174</v>
      </c>
      <c r="B348" s="1">
        <v>2013</v>
      </c>
      <c r="C348" s="1">
        <v>10</v>
      </c>
      <c r="D348" s="1" t="s">
        <v>9</v>
      </c>
      <c r="E348" s="1" t="s">
        <v>26</v>
      </c>
      <c r="F348" s="1" t="s">
        <v>27</v>
      </c>
      <c r="G348" s="1">
        <v>87</v>
      </c>
      <c r="H348" s="1">
        <v>97</v>
      </c>
      <c r="I348" s="1" t="s">
        <v>37</v>
      </c>
      <c r="J348">
        <f t="shared" si="40"/>
        <v>0</v>
      </c>
      <c r="K348">
        <f t="shared" si="41"/>
        <v>1</v>
      </c>
      <c r="L348">
        <f t="shared" si="42"/>
        <v>0</v>
      </c>
      <c r="M348">
        <f t="shared" si="45"/>
        <v>6</v>
      </c>
      <c r="N348" s="6">
        <f t="shared" si="43"/>
        <v>0.66666666666666674</v>
      </c>
      <c r="O348" t="str">
        <f t="shared" si="46"/>
        <v>N</v>
      </c>
      <c r="P348" s="13">
        <f>VLOOKUP(E348, 'Season Position'!$A$16:$C$31,2,FALSE)</f>
        <v>9</v>
      </c>
      <c r="Q348" s="13" t="str">
        <f>VLOOKUP(E348, 'Season Position'!$A$16:$C$31,3,FALSE)</f>
        <v>Missed</v>
      </c>
      <c r="R348">
        <f t="shared" si="47"/>
        <v>0</v>
      </c>
      <c r="S348" s="21" t="str">
        <f t="shared" si="44"/>
        <v>80-89</v>
      </c>
    </row>
    <row r="349" spans="1:19" ht="15.75" customHeight="1">
      <c r="A349" s="1">
        <v>174</v>
      </c>
      <c r="B349" s="1">
        <v>2013</v>
      </c>
      <c r="C349" s="1">
        <v>10</v>
      </c>
      <c r="D349" s="1" t="s">
        <v>9</v>
      </c>
      <c r="E349" s="1" t="s">
        <v>27</v>
      </c>
      <c r="F349" s="1" t="s">
        <v>26</v>
      </c>
      <c r="G349" s="1">
        <v>97</v>
      </c>
      <c r="H349" s="1">
        <v>87</v>
      </c>
      <c r="I349" s="1" t="s">
        <v>35</v>
      </c>
      <c r="J349">
        <f t="shared" si="40"/>
        <v>1</v>
      </c>
      <c r="K349">
        <f t="shared" si="41"/>
        <v>0</v>
      </c>
      <c r="L349">
        <f t="shared" si="42"/>
        <v>0</v>
      </c>
      <c r="M349">
        <f t="shared" si="45"/>
        <v>4</v>
      </c>
      <c r="N349" s="6">
        <f t="shared" si="43"/>
        <v>0.8</v>
      </c>
      <c r="O349" t="str">
        <f t="shared" si="46"/>
        <v>N</v>
      </c>
      <c r="P349" s="13">
        <f>VLOOKUP(E349, 'Season Position'!$A$16:$C$31,2,FALSE)</f>
        <v>1</v>
      </c>
      <c r="Q349" s="13" t="str">
        <f>VLOOKUP(E349, 'Season Position'!$A$16:$C$31,3,FALSE)</f>
        <v>Playoffs</v>
      </c>
      <c r="R349">
        <f t="shared" si="47"/>
        <v>1</v>
      </c>
      <c r="S349" s="21" t="str">
        <f t="shared" si="44"/>
        <v>90-99</v>
      </c>
    </row>
    <row r="350" spans="1:19" ht="15.75" customHeight="1">
      <c r="A350" s="1">
        <v>175</v>
      </c>
      <c r="B350" s="1">
        <v>2013</v>
      </c>
      <c r="C350" s="1">
        <v>10</v>
      </c>
      <c r="D350" s="1" t="s">
        <v>9</v>
      </c>
      <c r="E350" s="1" t="s">
        <v>11</v>
      </c>
      <c r="F350" s="1" t="s">
        <v>29</v>
      </c>
      <c r="G350" s="1">
        <v>100</v>
      </c>
      <c r="H350" s="1">
        <v>75</v>
      </c>
      <c r="I350" s="1" t="s">
        <v>35</v>
      </c>
      <c r="J350">
        <f t="shared" si="40"/>
        <v>1</v>
      </c>
      <c r="K350">
        <f t="shared" si="41"/>
        <v>0</v>
      </c>
      <c r="L350">
        <f t="shared" si="42"/>
        <v>0</v>
      </c>
      <c r="M350">
        <f t="shared" si="45"/>
        <v>3</v>
      </c>
      <c r="N350" s="6">
        <f t="shared" si="43"/>
        <v>0.8666666666666667</v>
      </c>
      <c r="O350" t="str">
        <f t="shared" si="46"/>
        <v>Y</v>
      </c>
      <c r="P350" s="13">
        <f>VLOOKUP(E350, 'Season Position'!$A$16:$C$31,2,FALSE)</f>
        <v>14</v>
      </c>
      <c r="Q350" s="13" t="str">
        <f>VLOOKUP(E350, 'Season Position'!$A$16:$C$31,3,FALSE)</f>
        <v>Missed</v>
      </c>
      <c r="R350">
        <f t="shared" si="47"/>
        <v>1</v>
      </c>
      <c r="S350" s="21" t="str">
        <f t="shared" si="44"/>
        <v>100-109</v>
      </c>
    </row>
    <row r="351" spans="1:19" ht="15.75" customHeight="1">
      <c r="A351" s="1">
        <v>175</v>
      </c>
      <c r="B351" s="1">
        <v>2013</v>
      </c>
      <c r="C351" s="1">
        <v>10</v>
      </c>
      <c r="D351" s="1" t="s">
        <v>9</v>
      </c>
      <c r="E351" s="1" t="s">
        <v>29</v>
      </c>
      <c r="F351" s="1" t="s">
        <v>11</v>
      </c>
      <c r="G351" s="1">
        <v>75</v>
      </c>
      <c r="H351" s="1">
        <v>100</v>
      </c>
      <c r="I351" s="1" t="s">
        <v>37</v>
      </c>
      <c r="J351">
        <f t="shared" si="40"/>
        <v>0</v>
      </c>
      <c r="K351">
        <f t="shared" si="41"/>
        <v>1</v>
      </c>
      <c r="L351">
        <f t="shared" si="42"/>
        <v>0</v>
      </c>
      <c r="M351">
        <f t="shared" si="45"/>
        <v>9</v>
      </c>
      <c r="N351" s="6">
        <f t="shared" si="43"/>
        <v>0.46666666666666667</v>
      </c>
      <c r="O351" t="str">
        <f t="shared" si="46"/>
        <v>N</v>
      </c>
      <c r="P351" s="13">
        <f>VLOOKUP(E351, 'Season Position'!$A$16:$C$31,2,FALSE)</f>
        <v>16</v>
      </c>
      <c r="Q351" s="13" t="str">
        <f>VLOOKUP(E351, 'Season Position'!$A$16:$C$31,3,FALSE)</f>
        <v>Missed</v>
      </c>
      <c r="R351">
        <f t="shared" si="47"/>
        <v>0</v>
      </c>
      <c r="S351" s="21" t="str">
        <f t="shared" si="44"/>
        <v>70-79</v>
      </c>
    </row>
    <row r="352" spans="1:19" ht="15.75" customHeight="1">
      <c r="A352" s="1">
        <v>176</v>
      </c>
      <c r="B352" s="1">
        <v>2013</v>
      </c>
      <c r="C352" s="1">
        <v>11</v>
      </c>
      <c r="D352" s="1" t="s">
        <v>9</v>
      </c>
      <c r="E352" s="1" t="s">
        <v>25</v>
      </c>
      <c r="F352" s="1" t="s">
        <v>10</v>
      </c>
      <c r="G352" s="1">
        <v>68</v>
      </c>
      <c r="H352" s="1">
        <v>90</v>
      </c>
      <c r="I352" s="1" t="s">
        <v>37</v>
      </c>
      <c r="J352">
        <f t="shared" si="40"/>
        <v>0</v>
      </c>
      <c r="K352">
        <f t="shared" si="41"/>
        <v>1</v>
      </c>
      <c r="L352">
        <f t="shared" si="42"/>
        <v>0</v>
      </c>
      <c r="M352">
        <f t="shared" si="45"/>
        <v>14</v>
      </c>
      <c r="N352" s="6">
        <f t="shared" si="43"/>
        <v>0.1333333333333333</v>
      </c>
      <c r="O352" t="str">
        <f t="shared" si="46"/>
        <v>N</v>
      </c>
      <c r="P352" s="13">
        <f>VLOOKUP(E352, 'Season Position'!$A$16:$C$31,2,FALSE)</f>
        <v>13</v>
      </c>
      <c r="Q352" s="13" t="str">
        <f>VLOOKUP(E352, 'Season Position'!$A$16:$C$31,3,FALSE)</f>
        <v>Missed</v>
      </c>
      <c r="R352">
        <f t="shared" si="47"/>
        <v>0</v>
      </c>
      <c r="S352" s="21" t="str">
        <f t="shared" si="44"/>
        <v>60-69</v>
      </c>
    </row>
    <row r="353" spans="1:19" ht="15.75" customHeight="1">
      <c r="A353" s="1">
        <v>176</v>
      </c>
      <c r="B353" s="1">
        <v>2013</v>
      </c>
      <c r="C353" s="1">
        <v>11</v>
      </c>
      <c r="D353" s="1" t="s">
        <v>9</v>
      </c>
      <c r="E353" s="1" t="s">
        <v>10</v>
      </c>
      <c r="F353" s="1" t="s">
        <v>25</v>
      </c>
      <c r="G353" s="1">
        <v>90</v>
      </c>
      <c r="H353" s="1">
        <v>68</v>
      </c>
      <c r="I353" s="1" t="s">
        <v>35</v>
      </c>
      <c r="J353">
        <f t="shared" si="40"/>
        <v>1</v>
      </c>
      <c r="K353">
        <f t="shared" si="41"/>
        <v>0</v>
      </c>
      <c r="L353">
        <f t="shared" si="42"/>
        <v>0</v>
      </c>
      <c r="M353">
        <f t="shared" si="45"/>
        <v>7</v>
      </c>
      <c r="N353" s="6">
        <f t="shared" si="43"/>
        <v>0.6</v>
      </c>
      <c r="O353" t="str">
        <f t="shared" si="46"/>
        <v>N</v>
      </c>
      <c r="P353" s="13">
        <f>VLOOKUP(E353, 'Season Position'!$A$16:$C$31,2,FALSE)</f>
        <v>15</v>
      </c>
      <c r="Q353" s="13" t="str">
        <f>VLOOKUP(E353, 'Season Position'!$A$16:$C$31,3,FALSE)</f>
        <v>Missed</v>
      </c>
      <c r="R353">
        <f t="shared" si="47"/>
        <v>1</v>
      </c>
      <c r="S353" s="21" t="str">
        <f t="shared" si="44"/>
        <v>90-99</v>
      </c>
    </row>
    <row r="354" spans="1:19" ht="15.75" customHeight="1">
      <c r="A354" s="1">
        <v>177</v>
      </c>
      <c r="B354" s="1">
        <v>2013</v>
      </c>
      <c r="C354" s="1">
        <v>11</v>
      </c>
      <c r="D354" s="1" t="s">
        <v>9</v>
      </c>
      <c r="E354" s="1" t="s">
        <v>16</v>
      </c>
      <c r="F354" s="1" t="s">
        <v>26</v>
      </c>
      <c r="G354" s="1">
        <v>45</v>
      </c>
      <c r="H354" s="1">
        <v>77</v>
      </c>
      <c r="I354" s="1" t="s">
        <v>37</v>
      </c>
      <c r="J354">
        <f t="shared" si="40"/>
        <v>0</v>
      </c>
      <c r="K354">
        <f t="shared" si="41"/>
        <v>1</v>
      </c>
      <c r="L354">
        <f t="shared" si="42"/>
        <v>0</v>
      </c>
      <c r="M354">
        <f t="shared" si="45"/>
        <v>16</v>
      </c>
      <c r="N354" s="6">
        <f t="shared" si="43"/>
        <v>0</v>
      </c>
      <c r="O354" t="str">
        <f t="shared" si="46"/>
        <v>N</v>
      </c>
      <c r="P354" s="13">
        <f>VLOOKUP(E354, 'Season Position'!$A$16:$C$31,2,FALSE)</f>
        <v>7</v>
      </c>
      <c r="Q354" s="13" t="str">
        <f>VLOOKUP(E354, 'Season Position'!$A$16:$C$31,3,FALSE)</f>
        <v>Playoffs</v>
      </c>
      <c r="R354">
        <f t="shared" si="47"/>
        <v>0</v>
      </c>
      <c r="S354" s="21" t="str">
        <f t="shared" si="44"/>
        <v>40-49</v>
      </c>
    </row>
    <row r="355" spans="1:19" ht="15.75" customHeight="1">
      <c r="A355" s="1">
        <v>177</v>
      </c>
      <c r="B355" s="1">
        <v>2013</v>
      </c>
      <c r="C355" s="1">
        <v>11</v>
      </c>
      <c r="D355" s="1" t="s">
        <v>9</v>
      </c>
      <c r="E355" s="1" t="s">
        <v>26</v>
      </c>
      <c r="F355" s="1" t="s">
        <v>16</v>
      </c>
      <c r="G355" s="1">
        <v>77</v>
      </c>
      <c r="H355" s="1">
        <v>45</v>
      </c>
      <c r="I355" s="1" t="s">
        <v>35</v>
      </c>
      <c r="J355">
        <f t="shared" si="40"/>
        <v>1</v>
      </c>
      <c r="K355">
        <f t="shared" si="41"/>
        <v>0</v>
      </c>
      <c r="L355">
        <f t="shared" si="42"/>
        <v>0</v>
      </c>
      <c r="M355">
        <f t="shared" si="45"/>
        <v>12</v>
      </c>
      <c r="N355" s="6">
        <f t="shared" si="43"/>
        <v>0.26666666666666672</v>
      </c>
      <c r="O355" t="str">
        <f t="shared" si="46"/>
        <v>N</v>
      </c>
      <c r="P355" s="13">
        <f>VLOOKUP(E355, 'Season Position'!$A$16:$C$31,2,FALSE)</f>
        <v>9</v>
      </c>
      <c r="Q355" s="13" t="str">
        <f>VLOOKUP(E355, 'Season Position'!$A$16:$C$31,3,FALSE)</f>
        <v>Missed</v>
      </c>
      <c r="R355">
        <f t="shared" si="47"/>
        <v>1</v>
      </c>
      <c r="S355" s="21" t="str">
        <f t="shared" si="44"/>
        <v>70-79</v>
      </c>
    </row>
    <row r="356" spans="1:19" ht="15.75" customHeight="1">
      <c r="A356" s="1">
        <v>178</v>
      </c>
      <c r="B356" s="1">
        <v>2013</v>
      </c>
      <c r="C356" s="1">
        <v>11</v>
      </c>
      <c r="D356" s="1" t="s">
        <v>9</v>
      </c>
      <c r="E356" s="1" t="s">
        <v>28</v>
      </c>
      <c r="F356" s="1" t="s">
        <v>27</v>
      </c>
      <c r="G356" s="1">
        <v>88</v>
      </c>
      <c r="H356" s="1">
        <v>88</v>
      </c>
      <c r="I356" s="1" t="s">
        <v>36</v>
      </c>
      <c r="J356">
        <f t="shared" si="40"/>
        <v>0</v>
      </c>
      <c r="K356">
        <f t="shared" si="41"/>
        <v>0</v>
      </c>
      <c r="L356">
        <f t="shared" si="42"/>
        <v>1</v>
      </c>
      <c r="M356">
        <f t="shared" si="45"/>
        <v>8</v>
      </c>
      <c r="N356" s="6">
        <f t="shared" si="43"/>
        <v>0.53333333333333333</v>
      </c>
      <c r="O356" t="str">
        <f t="shared" si="46"/>
        <v>N</v>
      </c>
      <c r="P356" s="13">
        <f>VLOOKUP(E356, 'Season Position'!$A$16:$C$31,2,FALSE)</f>
        <v>3</v>
      </c>
      <c r="Q356" s="13" t="str">
        <f>VLOOKUP(E356, 'Season Position'!$A$16:$C$31,3,FALSE)</f>
        <v>Playoffs</v>
      </c>
      <c r="R356">
        <f t="shared" si="47"/>
        <v>0.5</v>
      </c>
      <c r="S356" s="21" t="str">
        <f t="shared" si="44"/>
        <v>80-89</v>
      </c>
    </row>
    <row r="357" spans="1:19" ht="15.75" customHeight="1">
      <c r="A357" s="1">
        <v>178</v>
      </c>
      <c r="B357" s="1">
        <v>2013</v>
      </c>
      <c r="C357" s="1">
        <v>11</v>
      </c>
      <c r="D357" s="1" t="s">
        <v>9</v>
      </c>
      <c r="E357" s="1" t="s">
        <v>27</v>
      </c>
      <c r="F357" s="1" t="s">
        <v>28</v>
      </c>
      <c r="G357" s="1">
        <v>88</v>
      </c>
      <c r="H357" s="1">
        <v>88</v>
      </c>
      <c r="I357" s="1" t="s">
        <v>36</v>
      </c>
      <c r="J357">
        <f t="shared" si="40"/>
        <v>0</v>
      </c>
      <c r="K357">
        <f t="shared" si="41"/>
        <v>0</v>
      </c>
      <c r="L357">
        <f t="shared" si="42"/>
        <v>1</v>
      </c>
      <c r="M357">
        <f t="shared" si="45"/>
        <v>8</v>
      </c>
      <c r="N357" s="6">
        <f t="shared" si="43"/>
        <v>0.53333333333333333</v>
      </c>
      <c r="O357" t="str">
        <f t="shared" si="46"/>
        <v>N</v>
      </c>
      <c r="P357" s="13">
        <f>VLOOKUP(E357, 'Season Position'!$A$16:$C$31,2,FALSE)</f>
        <v>1</v>
      </c>
      <c r="Q357" s="13" t="str">
        <f>VLOOKUP(E357, 'Season Position'!$A$16:$C$31,3,FALSE)</f>
        <v>Playoffs</v>
      </c>
      <c r="R357">
        <f t="shared" si="47"/>
        <v>0.5</v>
      </c>
      <c r="S357" s="21" t="str">
        <f t="shared" si="44"/>
        <v>80-89</v>
      </c>
    </row>
    <row r="358" spans="1:19" ht="15.75" customHeight="1">
      <c r="A358" s="1">
        <v>179</v>
      </c>
      <c r="B358" s="1">
        <v>2013</v>
      </c>
      <c r="C358" s="1">
        <v>11</v>
      </c>
      <c r="D358" s="1" t="s">
        <v>9</v>
      </c>
      <c r="E358" s="1" t="s">
        <v>14</v>
      </c>
      <c r="F358" s="1" t="s">
        <v>12</v>
      </c>
      <c r="G358" s="1">
        <v>125</v>
      </c>
      <c r="H358" s="1">
        <v>108</v>
      </c>
      <c r="I358" s="1" t="s">
        <v>35</v>
      </c>
      <c r="J358">
        <f t="shared" si="40"/>
        <v>1</v>
      </c>
      <c r="K358">
        <f t="shared" si="41"/>
        <v>0</v>
      </c>
      <c r="L358">
        <f t="shared" si="42"/>
        <v>0</v>
      </c>
      <c r="M358">
        <f t="shared" si="45"/>
        <v>1</v>
      </c>
      <c r="N358" s="6">
        <f t="shared" si="43"/>
        <v>1</v>
      </c>
      <c r="O358" t="str">
        <f t="shared" si="46"/>
        <v>Y</v>
      </c>
      <c r="P358" s="13">
        <f>VLOOKUP(E358, 'Season Position'!$A$16:$C$31,2,FALSE)</f>
        <v>8</v>
      </c>
      <c r="Q358" s="13" t="str">
        <f>VLOOKUP(E358, 'Season Position'!$A$16:$C$31,3,FALSE)</f>
        <v>Playoffs</v>
      </c>
      <c r="R358">
        <f t="shared" si="47"/>
        <v>1</v>
      </c>
      <c r="S358" s="21" t="str">
        <f t="shared" si="44"/>
        <v>120-129</v>
      </c>
    </row>
    <row r="359" spans="1:19" ht="15.75" customHeight="1">
      <c r="A359" s="1">
        <v>179</v>
      </c>
      <c r="B359" s="1">
        <v>2013</v>
      </c>
      <c r="C359" s="1">
        <v>11</v>
      </c>
      <c r="D359" s="1" t="s">
        <v>9</v>
      </c>
      <c r="E359" s="1" t="s">
        <v>12</v>
      </c>
      <c r="F359" s="1" t="s">
        <v>14</v>
      </c>
      <c r="G359" s="1">
        <v>108</v>
      </c>
      <c r="H359" s="1">
        <v>125</v>
      </c>
      <c r="I359" s="1" t="s">
        <v>37</v>
      </c>
      <c r="J359">
        <f t="shared" si="40"/>
        <v>0</v>
      </c>
      <c r="K359">
        <f t="shared" si="41"/>
        <v>1</v>
      </c>
      <c r="L359">
        <f t="shared" si="42"/>
        <v>0</v>
      </c>
      <c r="M359">
        <f t="shared" si="45"/>
        <v>2</v>
      </c>
      <c r="N359" s="6">
        <f t="shared" si="43"/>
        <v>0.93333333333333335</v>
      </c>
      <c r="O359" t="str">
        <f t="shared" si="46"/>
        <v>Y</v>
      </c>
      <c r="P359" s="13">
        <f>VLOOKUP(E359, 'Season Position'!$A$16:$C$31,2,FALSE)</f>
        <v>2</v>
      </c>
      <c r="Q359" s="13" t="str">
        <f>VLOOKUP(E359, 'Season Position'!$A$16:$C$31,3,FALSE)</f>
        <v>Playoffs</v>
      </c>
      <c r="R359">
        <f t="shared" si="47"/>
        <v>0</v>
      </c>
      <c r="S359" s="21" t="str">
        <f t="shared" si="44"/>
        <v>100-109</v>
      </c>
    </row>
    <row r="360" spans="1:19" ht="15.75" customHeight="1">
      <c r="A360" s="1">
        <v>180</v>
      </c>
      <c r="B360" s="1">
        <v>2013</v>
      </c>
      <c r="C360" s="1">
        <v>11</v>
      </c>
      <c r="D360" s="1" t="s">
        <v>9</v>
      </c>
      <c r="E360" s="1" t="s">
        <v>13</v>
      </c>
      <c r="F360" s="1" t="s">
        <v>31</v>
      </c>
      <c r="G360" s="1">
        <v>98</v>
      </c>
      <c r="H360" s="1">
        <v>86</v>
      </c>
      <c r="I360" s="1" t="s">
        <v>35</v>
      </c>
      <c r="J360">
        <f t="shared" si="40"/>
        <v>1</v>
      </c>
      <c r="K360">
        <f t="shared" si="41"/>
        <v>0</v>
      </c>
      <c r="L360">
        <f t="shared" si="42"/>
        <v>0</v>
      </c>
      <c r="M360">
        <f t="shared" si="45"/>
        <v>4</v>
      </c>
      <c r="N360" s="6">
        <f t="shared" si="43"/>
        <v>0.8</v>
      </c>
      <c r="O360" t="str">
        <f t="shared" si="46"/>
        <v>N</v>
      </c>
      <c r="P360" s="13">
        <f>VLOOKUP(E360, 'Season Position'!$A$16:$C$31,2,FALSE)</f>
        <v>6</v>
      </c>
      <c r="Q360" s="13" t="str">
        <f>VLOOKUP(E360, 'Season Position'!$A$16:$C$31,3,FALSE)</f>
        <v>Playoffs</v>
      </c>
      <c r="R360">
        <f t="shared" si="47"/>
        <v>1</v>
      </c>
      <c r="S360" s="21" t="str">
        <f t="shared" si="44"/>
        <v>90-99</v>
      </c>
    </row>
    <row r="361" spans="1:19" ht="15.75" customHeight="1">
      <c r="A361" s="1">
        <v>180</v>
      </c>
      <c r="B361" s="1">
        <v>2013</v>
      </c>
      <c r="C361" s="1">
        <v>11</v>
      </c>
      <c r="D361" s="1" t="s">
        <v>9</v>
      </c>
      <c r="E361" s="1" t="s">
        <v>31</v>
      </c>
      <c r="F361" s="1" t="s">
        <v>13</v>
      </c>
      <c r="G361" s="1">
        <v>86</v>
      </c>
      <c r="H361" s="1">
        <v>98</v>
      </c>
      <c r="I361" s="1" t="s">
        <v>37</v>
      </c>
      <c r="J361">
        <f t="shared" si="40"/>
        <v>0</v>
      </c>
      <c r="K361">
        <f t="shared" si="41"/>
        <v>1</v>
      </c>
      <c r="L361">
        <f t="shared" si="42"/>
        <v>0</v>
      </c>
      <c r="M361">
        <f t="shared" si="45"/>
        <v>10</v>
      </c>
      <c r="N361" s="6">
        <f t="shared" si="43"/>
        <v>0.4</v>
      </c>
      <c r="O361" t="str">
        <f t="shared" si="46"/>
        <v>N</v>
      </c>
      <c r="P361" s="13">
        <f>VLOOKUP(E361, 'Season Position'!$A$16:$C$31,2,FALSE)</f>
        <v>11</v>
      </c>
      <c r="Q361" s="13" t="str">
        <f>VLOOKUP(E361, 'Season Position'!$A$16:$C$31,3,FALSE)</f>
        <v>Missed</v>
      </c>
      <c r="R361">
        <f t="shared" si="47"/>
        <v>0</v>
      </c>
      <c r="S361" s="21" t="str">
        <f t="shared" si="44"/>
        <v>80-89</v>
      </c>
    </row>
    <row r="362" spans="1:19" ht="15.75" customHeight="1">
      <c r="A362" s="1">
        <v>181</v>
      </c>
      <c r="B362" s="1">
        <v>2013</v>
      </c>
      <c r="C362" s="1">
        <v>11</v>
      </c>
      <c r="D362" s="1" t="s">
        <v>9</v>
      </c>
      <c r="E362" s="1" t="s">
        <v>21</v>
      </c>
      <c r="F362" s="1" t="s">
        <v>18</v>
      </c>
      <c r="G362" s="1">
        <v>101</v>
      </c>
      <c r="H362" s="1">
        <v>76</v>
      </c>
      <c r="I362" s="1" t="s">
        <v>35</v>
      </c>
      <c r="J362">
        <f t="shared" si="40"/>
        <v>1</v>
      </c>
      <c r="K362">
        <f t="shared" si="41"/>
        <v>0</v>
      </c>
      <c r="L362">
        <f t="shared" si="42"/>
        <v>0</v>
      </c>
      <c r="M362">
        <f t="shared" si="45"/>
        <v>3</v>
      </c>
      <c r="N362" s="6">
        <f t="shared" si="43"/>
        <v>0.8666666666666667</v>
      </c>
      <c r="O362" t="str">
        <f t="shared" si="46"/>
        <v>Y</v>
      </c>
      <c r="P362" s="13">
        <f>VLOOKUP(E362, 'Season Position'!$A$16:$C$31,2,FALSE)</f>
        <v>4</v>
      </c>
      <c r="Q362" s="13" t="str">
        <f>VLOOKUP(E362, 'Season Position'!$A$16:$C$31,3,FALSE)</f>
        <v>Playoffs</v>
      </c>
      <c r="R362">
        <f t="shared" si="47"/>
        <v>1</v>
      </c>
      <c r="S362" s="21" t="str">
        <f t="shared" si="44"/>
        <v>100-109</v>
      </c>
    </row>
    <row r="363" spans="1:19" ht="15.75" customHeight="1">
      <c r="A363" s="1">
        <v>181</v>
      </c>
      <c r="B363" s="1">
        <v>2013</v>
      </c>
      <c r="C363" s="1">
        <v>11</v>
      </c>
      <c r="D363" s="1" t="s">
        <v>9</v>
      </c>
      <c r="E363" s="1" t="s">
        <v>18</v>
      </c>
      <c r="F363" s="1" t="s">
        <v>21</v>
      </c>
      <c r="G363" s="1">
        <v>76</v>
      </c>
      <c r="H363" s="1">
        <v>101</v>
      </c>
      <c r="I363" s="1" t="s">
        <v>37</v>
      </c>
      <c r="J363">
        <f t="shared" si="40"/>
        <v>0</v>
      </c>
      <c r="K363">
        <f t="shared" si="41"/>
        <v>1</v>
      </c>
      <c r="L363">
        <f t="shared" si="42"/>
        <v>0</v>
      </c>
      <c r="M363">
        <f t="shared" si="45"/>
        <v>13</v>
      </c>
      <c r="N363" s="6">
        <f t="shared" si="43"/>
        <v>0.19999999999999996</v>
      </c>
      <c r="O363" t="str">
        <f t="shared" si="46"/>
        <v>N</v>
      </c>
      <c r="P363" s="13">
        <f>VLOOKUP(E363, 'Season Position'!$A$16:$C$31,2,FALSE)</f>
        <v>10</v>
      </c>
      <c r="Q363" s="13" t="str">
        <f>VLOOKUP(E363, 'Season Position'!$A$16:$C$31,3,FALSE)</f>
        <v>Missed</v>
      </c>
      <c r="R363">
        <f t="shared" si="47"/>
        <v>0</v>
      </c>
      <c r="S363" s="21" t="str">
        <f t="shared" si="44"/>
        <v>70-79</v>
      </c>
    </row>
    <row r="364" spans="1:19" ht="15.75" customHeight="1">
      <c r="A364" s="1">
        <v>182</v>
      </c>
      <c r="B364" s="1">
        <v>2013</v>
      </c>
      <c r="C364" s="1">
        <v>11</v>
      </c>
      <c r="D364" s="1" t="s">
        <v>9</v>
      </c>
      <c r="E364" s="1" t="s">
        <v>20</v>
      </c>
      <c r="F364" s="1" t="s">
        <v>11</v>
      </c>
      <c r="G364" s="1">
        <v>81</v>
      </c>
      <c r="H364" s="1">
        <v>92</v>
      </c>
      <c r="I364" s="1" t="s">
        <v>37</v>
      </c>
      <c r="J364">
        <f t="shared" si="40"/>
        <v>0</v>
      </c>
      <c r="K364">
        <f t="shared" si="41"/>
        <v>1</v>
      </c>
      <c r="L364">
        <f t="shared" si="42"/>
        <v>0</v>
      </c>
      <c r="M364">
        <f t="shared" si="45"/>
        <v>11</v>
      </c>
      <c r="N364" s="6">
        <f t="shared" si="43"/>
        <v>0.33333333333333337</v>
      </c>
      <c r="O364" t="str">
        <f t="shared" si="46"/>
        <v>N</v>
      </c>
      <c r="P364" s="13">
        <f>VLOOKUP(E364, 'Season Position'!$A$16:$C$31,2,FALSE)</f>
        <v>5</v>
      </c>
      <c r="Q364" s="13" t="str">
        <f>VLOOKUP(E364, 'Season Position'!$A$16:$C$31,3,FALSE)</f>
        <v>Playoffs</v>
      </c>
      <c r="R364">
        <f t="shared" si="47"/>
        <v>0</v>
      </c>
      <c r="S364" s="21" t="str">
        <f t="shared" si="44"/>
        <v>80-89</v>
      </c>
    </row>
    <row r="365" spans="1:19" ht="15.75" customHeight="1">
      <c r="A365" s="1">
        <v>182</v>
      </c>
      <c r="B365" s="1">
        <v>2013</v>
      </c>
      <c r="C365" s="1">
        <v>11</v>
      </c>
      <c r="D365" s="1" t="s">
        <v>9</v>
      </c>
      <c r="E365" s="1" t="s">
        <v>11</v>
      </c>
      <c r="F365" s="1" t="s">
        <v>20</v>
      </c>
      <c r="G365" s="1">
        <v>92</v>
      </c>
      <c r="H365" s="1">
        <v>81</v>
      </c>
      <c r="I365" s="1" t="s">
        <v>35</v>
      </c>
      <c r="J365">
        <f t="shared" si="40"/>
        <v>1</v>
      </c>
      <c r="K365">
        <f t="shared" si="41"/>
        <v>0</v>
      </c>
      <c r="L365">
        <f t="shared" si="42"/>
        <v>0</v>
      </c>
      <c r="M365">
        <f t="shared" si="45"/>
        <v>6</v>
      </c>
      <c r="N365" s="6">
        <f t="shared" si="43"/>
        <v>0.66666666666666674</v>
      </c>
      <c r="O365" t="str">
        <f t="shared" si="46"/>
        <v>N</v>
      </c>
      <c r="P365" s="13">
        <f>VLOOKUP(E365, 'Season Position'!$A$16:$C$31,2,FALSE)</f>
        <v>14</v>
      </c>
      <c r="Q365" s="13" t="str">
        <f>VLOOKUP(E365, 'Season Position'!$A$16:$C$31,3,FALSE)</f>
        <v>Missed</v>
      </c>
      <c r="R365">
        <f t="shared" si="47"/>
        <v>1</v>
      </c>
      <c r="S365" s="21" t="str">
        <f t="shared" si="44"/>
        <v>90-99</v>
      </c>
    </row>
    <row r="366" spans="1:19" ht="15.75" customHeight="1">
      <c r="A366" s="1">
        <v>183</v>
      </c>
      <c r="B366" s="1">
        <v>2013</v>
      </c>
      <c r="C366" s="1">
        <v>11</v>
      </c>
      <c r="D366" s="1" t="s">
        <v>9</v>
      </c>
      <c r="E366" s="1" t="s">
        <v>30</v>
      </c>
      <c r="F366" s="1" t="s">
        <v>29</v>
      </c>
      <c r="G366" s="1">
        <v>50</v>
      </c>
      <c r="H366" s="1">
        <v>98</v>
      </c>
      <c r="I366" s="1" t="s">
        <v>37</v>
      </c>
      <c r="J366">
        <f t="shared" si="40"/>
        <v>0</v>
      </c>
      <c r="K366">
        <f t="shared" si="41"/>
        <v>1</v>
      </c>
      <c r="L366">
        <f t="shared" si="42"/>
        <v>0</v>
      </c>
      <c r="M366">
        <f t="shared" si="45"/>
        <v>15</v>
      </c>
      <c r="N366" s="6">
        <f t="shared" si="43"/>
        <v>6.6666666666666652E-2</v>
      </c>
      <c r="O366" t="str">
        <f t="shared" si="46"/>
        <v>N</v>
      </c>
      <c r="P366" s="13">
        <f>VLOOKUP(E366, 'Season Position'!$A$16:$C$31,2,FALSE)</f>
        <v>12</v>
      </c>
      <c r="Q366" s="13" t="str">
        <f>VLOOKUP(E366, 'Season Position'!$A$16:$C$31,3,FALSE)</f>
        <v>Missed</v>
      </c>
      <c r="R366">
        <f t="shared" si="47"/>
        <v>0</v>
      </c>
      <c r="S366" s="21" t="str">
        <f t="shared" si="44"/>
        <v>50-59</v>
      </c>
    </row>
    <row r="367" spans="1:19" ht="15.75" customHeight="1">
      <c r="A367" s="1">
        <v>183</v>
      </c>
      <c r="B367" s="1">
        <v>2013</v>
      </c>
      <c r="C367" s="1">
        <v>11</v>
      </c>
      <c r="D367" s="1" t="s">
        <v>9</v>
      </c>
      <c r="E367" s="1" t="s">
        <v>29</v>
      </c>
      <c r="F367" s="1" t="s">
        <v>30</v>
      </c>
      <c r="G367" s="1">
        <v>98</v>
      </c>
      <c r="H367" s="1">
        <v>50</v>
      </c>
      <c r="I367" s="1" t="s">
        <v>35</v>
      </c>
      <c r="J367">
        <f t="shared" si="40"/>
        <v>1</v>
      </c>
      <c r="K367">
        <f t="shared" si="41"/>
        <v>0</v>
      </c>
      <c r="L367">
        <f t="shared" si="42"/>
        <v>0</v>
      </c>
      <c r="M367">
        <f t="shared" si="45"/>
        <v>4</v>
      </c>
      <c r="N367" s="6">
        <f t="shared" si="43"/>
        <v>0.8</v>
      </c>
      <c r="O367" t="str">
        <f t="shared" si="46"/>
        <v>N</v>
      </c>
      <c r="P367" s="13">
        <f>VLOOKUP(E367, 'Season Position'!$A$16:$C$31,2,FALSE)</f>
        <v>16</v>
      </c>
      <c r="Q367" s="13" t="str">
        <f>VLOOKUP(E367, 'Season Position'!$A$16:$C$31,3,FALSE)</f>
        <v>Missed</v>
      </c>
      <c r="R367">
        <f t="shared" si="47"/>
        <v>1</v>
      </c>
      <c r="S367" s="21" t="str">
        <f t="shared" si="44"/>
        <v>90-99</v>
      </c>
    </row>
    <row r="368" spans="1:19" ht="15.75" customHeight="1">
      <c r="A368" s="1">
        <v>184</v>
      </c>
      <c r="B368" s="1">
        <v>2013</v>
      </c>
      <c r="C368" s="1">
        <v>12</v>
      </c>
      <c r="D368" s="1" t="s">
        <v>9</v>
      </c>
      <c r="E368" s="1" t="s">
        <v>10</v>
      </c>
      <c r="F368" s="1" t="s">
        <v>27</v>
      </c>
      <c r="G368" s="1">
        <v>85</v>
      </c>
      <c r="H368" s="1">
        <v>86</v>
      </c>
      <c r="I368" s="1" t="s">
        <v>37</v>
      </c>
      <c r="J368">
        <f t="shared" si="40"/>
        <v>0</v>
      </c>
      <c r="K368">
        <f t="shared" si="41"/>
        <v>1</v>
      </c>
      <c r="L368">
        <f t="shared" si="42"/>
        <v>0</v>
      </c>
      <c r="M368">
        <f t="shared" si="45"/>
        <v>7</v>
      </c>
      <c r="N368" s="6">
        <f t="shared" si="43"/>
        <v>0.6</v>
      </c>
      <c r="O368" t="str">
        <f t="shared" si="46"/>
        <v>N</v>
      </c>
      <c r="P368" s="13">
        <f>VLOOKUP(E368, 'Season Position'!$A$16:$C$31,2,FALSE)</f>
        <v>15</v>
      </c>
      <c r="Q368" s="13" t="str">
        <f>VLOOKUP(E368, 'Season Position'!$A$16:$C$31,3,FALSE)</f>
        <v>Missed</v>
      </c>
      <c r="R368">
        <f t="shared" si="47"/>
        <v>0</v>
      </c>
      <c r="S368" s="21" t="str">
        <f t="shared" si="44"/>
        <v>80-89</v>
      </c>
    </row>
    <row r="369" spans="1:19" ht="15.75" customHeight="1">
      <c r="A369" s="1">
        <v>184</v>
      </c>
      <c r="B369" s="1">
        <v>2013</v>
      </c>
      <c r="C369" s="1">
        <v>12</v>
      </c>
      <c r="D369" s="1" t="s">
        <v>9</v>
      </c>
      <c r="E369" s="1" t="s">
        <v>27</v>
      </c>
      <c r="F369" s="1" t="s">
        <v>10</v>
      </c>
      <c r="G369" s="1">
        <v>86</v>
      </c>
      <c r="H369" s="1">
        <v>85</v>
      </c>
      <c r="I369" s="1" t="s">
        <v>35</v>
      </c>
      <c r="J369">
        <f t="shared" si="40"/>
        <v>1</v>
      </c>
      <c r="K369">
        <f t="shared" si="41"/>
        <v>0</v>
      </c>
      <c r="L369">
        <f t="shared" si="42"/>
        <v>0</v>
      </c>
      <c r="M369">
        <f t="shared" si="45"/>
        <v>6</v>
      </c>
      <c r="N369" s="6">
        <f t="shared" si="43"/>
        <v>0.66666666666666674</v>
      </c>
      <c r="O369" t="str">
        <f t="shared" si="46"/>
        <v>N</v>
      </c>
      <c r="P369" s="13">
        <f>VLOOKUP(E369, 'Season Position'!$A$16:$C$31,2,FALSE)</f>
        <v>1</v>
      </c>
      <c r="Q369" s="13" t="str">
        <f>VLOOKUP(E369, 'Season Position'!$A$16:$C$31,3,FALSE)</f>
        <v>Playoffs</v>
      </c>
      <c r="R369">
        <f t="shared" si="47"/>
        <v>1</v>
      </c>
      <c r="S369" s="21" t="str">
        <f t="shared" si="44"/>
        <v>80-89</v>
      </c>
    </row>
    <row r="370" spans="1:19" ht="15.75" customHeight="1">
      <c r="A370" s="1">
        <v>185</v>
      </c>
      <c r="B370" s="1">
        <v>2013</v>
      </c>
      <c r="C370" s="1">
        <v>12</v>
      </c>
      <c r="D370" s="1" t="s">
        <v>9</v>
      </c>
      <c r="E370" s="1" t="s">
        <v>21</v>
      </c>
      <c r="F370" s="1" t="s">
        <v>16</v>
      </c>
      <c r="G370" s="1">
        <v>91</v>
      </c>
      <c r="H370" s="1">
        <v>56</v>
      </c>
      <c r="I370" s="1" t="s">
        <v>35</v>
      </c>
      <c r="J370">
        <f t="shared" si="40"/>
        <v>1</v>
      </c>
      <c r="K370">
        <f t="shared" si="41"/>
        <v>0</v>
      </c>
      <c r="L370">
        <f t="shared" si="42"/>
        <v>0</v>
      </c>
      <c r="M370">
        <f t="shared" si="45"/>
        <v>3</v>
      </c>
      <c r="N370" s="6">
        <f t="shared" si="43"/>
        <v>0.8666666666666667</v>
      </c>
      <c r="O370" t="str">
        <f t="shared" si="46"/>
        <v>N</v>
      </c>
      <c r="P370" s="13">
        <f>VLOOKUP(E370, 'Season Position'!$A$16:$C$31,2,FALSE)</f>
        <v>4</v>
      </c>
      <c r="Q370" s="13" t="str">
        <f>VLOOKUP(E370, 'Season Position'!$A$16:$C$31,3,FALSE)</f>
        <v>Playoffs</v>
      </c>
      <c r="R370">
        <f t="shared" si="47"/>
        <v>1</v>
      </c>
      <c r="S370" s="21" t="str">
        <f t="shared" si="44"/>
        <v>90-99</v>
      </c>
    </row>
    <row r="371" spans="1:19" ht="15.75" customHeight="1">
      <c r="A371" s="1">
        <v>185</v>
      </c>
      <c r="B371" s="1">
        <v>2013</v>
      </c>
      <c r="C371" s="1">
        <v>12</v>
      </c>
      <c r="D371" s="1" t="s">
        <v>9</v>
      </c>
      <c r="E371" s="1" t="s">
        <v>16</v>
      </c>
      <c r="F371" s="1" t="s">
        <v>21</v>
      </c>
      <c r="G371" s="1">
        <v>56</v>
      </c>
      <c r="H371" s="1">
        <v>91</v>
      </c>
      <c r="I371" s="1" t="s">
        <v>37</v>
      </c>
      <c r="J371">
        <f t="shared" si="40"/>
        <v>0</v>
      </c>
      <c r="K371">
        <f t="shared" si="41"/>
        <v>1</v>
      </c>
      <c r="L371">
        <f t="shared" si="42"/>
        <v>0</v>
      </c>
      <c r="M371">
        <f t="shared" si="45"/>
        <v>13</v>
      </c>
      <c r="N371" s="6">
        <f t="shared" si="43"/>
        <v>0.19999999999999996</v>
      </c>
      <c r="O371" t="str">
        <f t="shared" si="46"/>
        <v>N</v>
      </c>
      <c r="P371" s="13">
        <f>VLOOKUP(E371, 'Season Position'!$A$16:$C$31,2,FALSE)</f>
        <v>7</v>
      </c>
      <c r="Q371" s="13" t="str">
        <f>VLOOKUP(E371, 'Season Position'!$A$16:$C$31,3,FALSE)</f>
        <v>Playoffs</v>
      </c>
      <c r="R371">
        <f t="shared" si="47"/>
        <v>0</v>
      </c>
      <c r="S371" s="21" t="str">
        <f t="shared" si="44"/>
        <v>50-59</v>
      </c>
    </row>
    <row r="372" spans="1:19" ht="15.75" customHeight="1">
      <c r="A372" s="1">
        <v>186</v>
      </c>
      <c r="B372" s="1">
        <v>2013</v>
      </c>
      <c r="C372" s="1">
        <v>12</v>
      </c>
      <c r="D372" s="1" t="s">
        <v>9</v>
      </c>
      <c r="E372" s="1" t="s">
        <v>13</v>
      </c>
      <c r="F372" s="1" t="s">
        <v>20</v>
      </c>
      <c r="G372" s="1">
        <v>88</v>
      </c>
      <c r="H372" s="1">
        <v>114</v>
      </c>
      <c r="I372" s="1" t="s">
        <v>37</v>
      </c>
      <c r="J372">
        <f t="shared" si="40"/>
        <v>0</v>
      </c>
      <c r="K372">
        <f t="shared" si="41"/>
        <v>1</v>
      </c>
      <c r="L372">
        <f t="shared" si="42"/>
        <v>0</v>
      </c>
      <c r="M372">
        <f t="shared" si="45"/>
        <v>5</v>
      </c>
      <c r="N372" s="6">
        <f t="shared" si="43"/>
        <v>0.73333333333333339</v>
      </c>
      <c r="O372" t="str">
        <f t="shared" si="46"/>
        <v>N</v>
      </c>
      <c r="P372" s="13">
        <f>VLOOKUP(E372, 'Season Position'!$A$16:$C$31,2,FALSE)</f>
        <v>6</v>
      </c>
      <c r="Q372" s="13" t="str">
        <f>VLOOKUP(E372, 'Season Position'!$A$16:$C$31,3,FALSE)</f>
        <v>Playoffs</v>
      </c>
      <c r="R372">
        <f t="shared" si="47"/>
        <v>0</v>
      </c>
      <c r="S372" s="21" t="str">
        <f t="shared" si="44"/>
        <v>80-89</v>
      </c>
    </row>
    <row r="373" spans="1:19" ht="15.75" customHeight="1">
      <c r="A373" s="1">
        <v>186</v>
      </c>
      <c r="B373" s="1">
        <v>2013</v>
      </c>
      <c r="C373" s="1">
        <v>12</v>
      </c>
      <c r="D373" s="1" t="s">
        <v>9</v>
      </c>
      <c r="E373" s="1" t="s">
        <v>20</v>
      </c>
      <c r="F373" s="1" t="s">
        <v>13</v>
      </c>
      <c r="G373" s="1">
        <v>114</v>
      </c>
      <c r="H373" s="1">
        <v>88</v>
      </c>
      <c r="I373" s="1" t="s">
        <v>35</v>
      </c>
      <c r="J373">
        <f t="shared" si="40"/>
        <v>1</v>
      </c>
      <c r="K373">
        <f t="shared" si="41"/>
        <v>0</v>
      </c>
      <c r="L373">
        <f t="shared" si="42"/>
        <v>0</v>
      </c>
      <c r="M373">
        <f t="shared" si="45"/>
        <v>2</v>
      </c>
      <c r="N373" s="6">
        <f t="shared" si="43"/>
        <v>0.93333333333333335</v>
      </c>
      <c r="O373" t="str">
        <f t="shared" si="46"/>
        <v>Y</v>
      </c>
      <c r="P373" s="13">
        <f>VLOOKUP(E373, 'Season Position'!$A$16:$C$31,2,FALSE)</f>
        <v>5</v>
      </c>
      <c r="Q373" s="13" t="str">
        <f>VLOOKUP(E373, 'Season Position'!$A$16:$C$31,3,FALSE)</f>
        <v>Playoffs</v>
      </c>
      <c r="R373">
        <f t="shared" si="47"/>
        <v>1</v>
      </c>
      <c r="S373" s="21" t="str">
        <f t="shared" si="44"/>
        <v>110-119</v>
      </c>
    </row>
    <row r="374" spans="1:19" ht="15.75" customHeight="1">
      <c r="A374" s="1">
        <v>187</v>
      </c>
      <c r="B374" s="1">
        <v>2013</v>
      </c>
      <c r="C374" s="1">
        <v>12</v>
      </c>
      <c r="D374" s="1" t="s">
        <v>9</v>
      </c>
      <c r="E374" s="1" t="s">
        <v>26</v>
      </c>
      <c r="F374" s="1" t="s">
        <v>18</v>
      </c>
      <c r="G374" s="1">
        <v>56</v>
      </c>
      <c r="H374" s="1">
        <v>84</v>
      </c>
      <c r="I374" s="1" t="s">
        <v>37</v>
      </c>
      <c r="J374">
        <f t="shared" si="40"/>
        <v>0</v>
      </c>
      <c r="K374">
        <f t="shared" si="41"/>
        <v>1</v>
      </c>
      <c r="L374">
        <f t="shared" si="42"/>
        <v>0</v>
      </c>
      <c r="M374">
        <f t="shared" si="45"/>
        <v>13</v>
      </c>
      <c r="N374" s="6">
        <f t="shared" si="43"/>
        <v>0.19999999999999996</v>
      </c>
      <c r="O374" t="str">
        <f t="shared" si="46"/>
        <v>N</v>
      </c>
      <c r="P374" s="13">
        <f>VLOOKUP(E374, 'Season Position'!$A$16:$C$31,2,FALSE)</f>
        <v>9</v>
      </c>
      <c r="Q374" s="13" t="str">
        <f>VLOOKUP(E374, 'Season Position'!$A$16:$C$31,3,FALSE)</f>
        <v>Missed</v>
      </c>
      <c r="R374">
        <f t="shared" si="47"/>
        <v>0</v>
      </c>
      <c r="S374" s="21" t="str">
        <f t="shared" si="44"/>
        <v>50-59</v>
      </c>
    </row>
    <row r="375" spans="1:19" ht="15.75" customHeight="1">
      <c r="A375" s="1">
        <v>187</v>
      </c>
      <c r="B375" s="1">
        <v>2013</v>
      </c>
      <c r="C375" s="1">
        <v>12</v>
      </c>
      <c r="D375" s="1" t="s">
        <v>9</v>
      </c>
      <c r="E375" s="1" t="s">
        <v>18</v>
      </c>
      <c r="F375" s="1" t="s">
        <v>26</v>
      </c>
      <c r="G375" s="1">
        <v>84</v>
      </c>
      <c r="H375" s="1">
        <v>56</v>
      </c>
      <c r="I375" s="1" t="s">
        <v>35</v>
      </c>
      <c r="J375">
        <f t="shared" si="40"/>
        <v>1</v>
      </c>
      <c r="K375">
        <f t="shared" si="41"/>
        <v>0</v>
      </c>
      <c r="L375">
        <f t="shared" si="42"/>
        <v>0</v>
      </c>
      <c r="M375">
        <f t="shared" si="45"/>
        <v>8</v>
      </c>
      <c r="N375" s="6">
        <f t="shared" si="43"/>
        <v>0.53333333333333333</v>
      </c>
      <c r="O375" t="str">
        <f t="shared" si="46"/>
        <v>N</v>
      </c>
      <c r="P375" s="13">
        <f>VLOOKUP(E375, 'Season Position'!$A$16:$C$31,2,FALSE)</f>
        <v>10</v>
      </c>
      <c r="Q375" s="13" t="str">
        <f>VLOOKUP(E375, 'Season Position'!$A$16:$C$31,3,FALSE)</f>
        <v>Missed</v>
      </c>
      <c r="R375">
        <f t="shared" si="47"/>
        <v>1</v>
      </c>
      <c r="S375" s="21" t="str">
        <f t="shared" si="44"/>
        <v>80-89</v>
      </c>
    </row>
    <row r="376" spans="1:19" ht="15.75" customHeight="1">
      <c r="A376" s="1">
        <v>188</v>
      </c>
      <c r="B376" s="1">
        <v>2013</v>
      </c>
      <c r="C376" s="1">
        <v>12</v>
      </c>
      <c r="D376" s="1" t="s">
        <v>9</v>
      </c>
      <c r="E376" s="1" t="s">
        <v>31</v>
      </c>
      <c r="F376" s="1" t="s">
        <v>11</v>
      </c>
      <c r="G376" s="1">
        <v>64</v>
      </c>
      <c r="H376" s="1">
        <v>83</v>
      </c>
      <c r="I376" s="1" t="s">
        <v>37</v>
      </c>
      <c r="J376">
        <f t="shared" si="40"/>
        <v>0</v>
      </c>
      <c r="K376">
        <f t="shared" si="41"/>
        <v>1</v>
      </c>
      <c r="L376">
        <f t="shared" si="42"/>
        <v>0</v>
      </c>
      <c r="M376">
        <f t="shared" si="45"/>
        <v>12</v>
      </c>
      <c r="N376" s="6">
        <f t="shared" si="43"/>
        <v>0.26666666666666672</v>
      </c>
      <c r="O376" t="str">
        <f t="shared" si="46"/>
        <v>N</v>
      </c>
      <c r="P376" s="13">
        <f>VLOOKUP(E376, 'Season Position'!$A$16:$C$31,2,FALSE)</f>
        <v>11</v>
      </c>
      <c r="Q376" s="13" t="str">
        <f>VLOOKUP(E376, 'Season Position'!$A$16:$C$31,3,FALSE)</f>
        <v>Missed</v>
      </c>
      <c r="R376">
        <f t="shared" si="47"/>
        <v>0</v>
      </c>
      <c r="S376" s="21" t="str">
        <f t="shared" si="44"/>
        <v>60-69</v>
      </c>
    </row>
    <row r="377" spans="1:19" ht="15.75" customHeight="1">
      <c r="A377" s="1">
        <v>188</v>
      </c>
      <c r="B377" s="1">
        <v>2013</v>
      </c>
      <c r="C377" s="1">
        <v>12</v>
      </c>
      <c r="D377" s="1" t="s">
        <v>9</v>
      </c>
      <c r="E377" s="1" t="s">
        <v>11</v>
      </c>
      <c r="F377" s="1" t="s">
        <v>31</v>
      </c>
      <c r="G377" s="1">
        <v>83</v>
      </c>
      <c r="H377" s="1">
        <v>64</v>
      </c>
      <c r="I377" s="1" t="s">
        <v>35</v>
      </c>
      <c r="J377">
        <f t="shared" si="40"/>
        <v>1</v>
      </c>
      <c r="K377">
        <f t="shared" si="41"/>
        <v>0</v>
      </c>
      <c r="L377">
        <f t="shared" si="42"/>
        <v>0</v>
      </c>
      <c r="M377">
        <f t="shared" si="45"/>
        <v>9</v>
      </c>
      <c r="N377" s="6">
        <f t="shared" si="43"/>
        <v>0.46666666666666667</v>
      </c>
      <c r="O377" t="str">
        <f t="shared" si="46"/>
        <v>N</v>
      </c>
      <c r="P377" s="13">
        <f>VLOOKUP(E377, 'Season Position'!$A$16:$C$31,2,FALSE)</f>
        <v>14</v>
      </c>
      <c r="Q377" s="13" t="str">
        <f>VLOOKUP(E377, 'Season Position'!$A$16:$C$31,3,FALSE)</f>
        <v>Missed</v>
      </c>
      <c r="R377">
        <f t="shared" si="47"/>
        <v>1</v>
      </c>
      <c r="S377" s="21" t="str">
        <f t="shared" si="44"/>
        <v>80-89</v>
      </c>
    </row>
    <row r="378" spans="1:19" ht="15.75" customHeight="1">
      <c r="A378" s="1">
        <v>189</v>
      </c>
      <c r="B378" s="1">
        <v>2013</v>
      </c>
      <c r="C378" s="1">
        <v>12</v>
      </c>
      <c r="D378" s="1" t="s">
        <v>9</v>
      </c>
      <c r="E378" s="1" t="s">
        <v>12</v>
      </c>
      <c r="F378" s="1" t="s">
        <v>30</v>
      </c>
      <c r="G378" s="1">
        <v>80</v>
      </c>
      <c r="H378" s="1">
        <v>90</v>
      </c>
      <c r="I378" s="1" t="s">
        <v>37</v>
      </c>
      <c r="J378">
        <f t="shared" si="40"/>
        <v>0</v>
      </c>
      <c r="K378">
        <f t="shared" si="41"/>
        <v>1</v>
      </c>
      <c r="L378">
        <f t="shared" si="42"/>
        <v>0</v>
      </c>
      <c r="M378">
        <f t="shared" si="45"/>
        <v>10</v>
      </c>
      <c r="N378" s="6">
        <f t="shared" si="43"/>
        <v>0.4</v>
      </c>
      <c r="O378" t="str">
        <f t="shared" si="46"/>
        <v>N</v>
      </c>
      <c r="P378" s="13">
        <f>VLOOKUP(E378, 'Season Position'!$A$16:$C$31,2,FALSE)</f>
        <v>2</v>
      </c>
      <c r="Q378" s="13" t="str">
        <f>VLOOKUP(E378, 'Season Position'!$A$16:$C$31,3,FALSE)</f>
        <v>Playoffs</v>
      </c>
      <c r="R378">
        <f t="shared" si="47"/>
        <v>0</v>
      </c>
      <c r="S378" s="21" t="str">
        <f t="shared" si="44"/>
        <v>80-89</v>
      </c>
    </row>
    <row r="379" spans="1:19" ht="15.75" customHeight="1">
      <c r="A379" s="1">
        <v>189</v>
      </c>
      <c r="B379" s="1">
        <v>2013</v>
      </c>
      <c r="C379" s="1">
        <v>12</v>
      </c>
      <c r="D379" s="1" t="s">
        <v>9</v>
      </c>
      <c r="E379" s="1" t="s">
        <v>30</v>
      </c>
      <c r="F379" s="1" t="s">
        <v>12</v>
      </c>
      <c r="G379" s="1">
        <v>90</v>
      </c>
      <c r="H379" s="1">
        <v>80</v>
      </c>
      <c r="I379" s="1" t="s">
        <v>35</v>
      </c>
      <c r="J379">
        <f t="shared" si="40"/>
        <v>1</v>
      </c>
      <c r="K379">
        <f t="shared" si="41"/>
        <v>0</v>
      </c>
      <c r="L379">
        <f t="shared" si="42"/>
        <v>0</v>
      </c>
      <c r="M379">
        <f t="shared" si="45"/>
        <v>4</v>
      </c>
      <c r="N379" s="6">
        <f t="shared" si="43"/>
        <v>0.8</v>
      </c>
      <c r="O379" t="str">
        <f t="shared" si="46"/>
        <v>N</v>
      </c>
      <c r="P379" s="13">
        <f>VLOOKUP(E379, 'Season Position'!$A$16:$C$31,2,FALSE)</f>
        <v>12</v>
      </c>
      <c r="Q379" s="13" t="str">
        <f>VLOOKUP(E379, 'Season Position'!$A$16:$C$31,3,FALSE)</f>
        <v>Missed</v>
      </c>
      <c r="R379">
        <f t="shared" si="47"/>
        <v>1</v>
      </c>
      <c r="S379" s="21" t="str">
        <f t="shared" si="44"/>
        <v>90-99</v>
      </c>
    </row>
    <row r="380" spans="1:19" ht="15.75" customHeight="1">
      <c r="A380" s="1">
        <v>190</v>
      </c>
      <c r="B380" s="1">
        <v>2013</v>
      </c>
      <c r="C380" s="1">
        <v>12</v>
      </c>
      <c r="D380" s="1" t="s">
        <v>9</v>
      </c>
      <c r="E380" s="1" t="s">
        <v>25</v>
      </c>
      <c r="F380" s="1" t="s">
        <v>28</v>
      </c>
      <c r="G380" s="1">
        <v>44</v>
      </c>
      <c r="H380" s="1">
        <v>67</v>
      </c>
      <c r="I380" s="1" t="s">
        <v>37</v>
      </c>
      <c r="J380">
        <f t="shared" si="40"/>
        <v>0</v>
      </c>
      <c r="K380">
        <f t="shared" si="41"/>
        <v>1</v>
      </c>
      <c r="L380">
        <f t="shared" si="42"/>
        <v>0</v>
      </c>
      <c r="M380">
        <f t="shared" si="45"/>
        <v>16</v>
      </c>
      <c r="N380" s="6">
        <f t="shared" si="43"/>
        <v>0</v>
      </c>
      <c r="O380" t="str">
        <f t="shared" si="46"/>
        <v>N</v>
      </c>
      <c r="P380" s="13">
        <f>VLOOKUP(E380, 'Season Position'!$A$16:$C$31,2,FALSE)</f>
        <v>13</v>
      </c>
      <c r="Q380" s="13" t="str">
        <f>VLOOKUP(E380, 'Season Position'!$A$16:$C$31,3,FALSE)</f>
        <v>Missed</v>
      </c>
      <c r="R380">
        <f t="shared" si="47"/>
        <v>0</v>
      </c>
      <c r="S380" s="21" t="str">
        <f t="shared" si="44"/>
        <v>40-49</v>
      </c>
    </row>
    <row r="381" spans="1:19" ht="15.75" customHeight="1">
      <c r="A381" s="1">
        <v>190</v>
      </c>
      <c r="B381" s="1">
        <v>2013</v>
      </c>
      <c r="C381" s="1">
        <v>12</v>
      </c>
      <c r="D381" s="1" t="s">
        <v>9</v>
      </c>
      <c r="E381" s="1" t="s">
        <v>28</v>
      </c>
      <c r="F381" s="1" t="s">
        <v>25</v>
      </c>
      <c r="G381" s="1">
        <v>67</v>
      </c>
      <c r="H381" s="1">
        <v>44</v>
      </c>
      <c r="I381" s="1" t="s">
        <v>35</v>
      </c>
      <c r="J381">
        <f t="shared" si="40"/>
        <v>1</v>
      </c>
      <c r="K381">
        <f t="shared" si="41"/>
        <v>0</v>
      </c>
      <c r="L381">
        <f t="shared" si="42"/>
        <v>0</v>
      </c>
      <c r="M381">
        <f t="shared" si="45"/>
        <v>11</v>
      </c>
      <c r="N381" s="6">
        <f t="shared" si="43"/>
        <v>0.33333333333333337</v>
      </c>
      <c r="O381" t="str">
        <f t="shared" si="46"/>
        <v>N</v>
      </c>
      <c r="P381" s="13">
        <f>VLOOKUP(E381, 'Season Position'!$A$16:$C$31,2,FALSE)</f>
        <v>3</v>
      </c>
      <c r="Q381" s="13" t="str">
        <f>VLOOKUP(E381, 'Season Position'!$A$16:$C$31,3,FALSE)</f>
        <v>Playoffs</v>
      </c>
      <c r="R381">
        <f t="shared" si="47"/>
        <v>1</v>
      </c>
      <c r="S381" s="21" t="str">
        <f t="shared" si="44"/>
        <v>60-69</v>
      </c>
    </row>
    <row r="382" spans="1:19" ht="15.75" customHeight="1">
      <c r="A382" s="1">
        <v>191</v>
      </c>
      <c r="B382" s="1">
        <v>2013</v>
      </c>
      <c r="C382" s="1">
        <v>12</v>
      </c>
      <c r="D382" s="1" t="s">
        <v>9</v>
      </c>
      <c r="E382" s="1" t="s">
        <v>14</v>
      </c>
      <c r="F382" s="1" t="s">
        <v>29</v>
      </c>
      <c r="G382" s="1">
        <v>128</v>
      </c>
      <c r="H382" s="1">
        <v>50</v>
      </c>
      <c r="I382" s="1" t="s">
        <v>35</v>
      </c>
      <c r="J382">
        <f t="shared" si="40"/>
        <v>1</v>
      </c>
      <c r="K382">
        <f t="shared" si="41"/>
        <v>0</v>
      </c>
      <c r="L382">
        <f t="shared" si="42"/>
        <v>0</v>
      </c>
      <c r="M382">
        <f t="shared" si="45"/>
        <v>1</v>
      </c>
      <c r="N382" s="6">
        <f t="shared" si="43"/>
        <v>1</v>
      </c>
      <c r="O382" t="str">
        <f t="shared" si="46"/>
        <v>Y</v>
      </c>
      <c r="P382" s="13">
        <f>VLOOKUP(E382, 'Season Position'!$A$16:$C$31,2,FALSE)</f>
        <v>8</v>
      </c>
      <c r="Q382" s="13" t="str">
        <f>VLOOKUP(E382, 'Season Position'!$A$16:$C$31,3,FALSE)</f>
        <v>Playoffs</v>
      </c>
      <c r="R382">
        <f t="shared" si="47"/>
        <v>1</v>
      </c>
      <c r="S382" s="21" t="str">
        <f t="shared" si="44"/>
        <v>120-129</v>
      </c>
    </row>
    <row r="383" spans="1:19" ht="15.75" customHeight="1">
      <c r="A383" s="1">
        <v>191</v>
      </c>
      <c r="B383" s="1">
        <v>2013</v>
      </c>
      <c r="C383" s="1">
        <v>12</v>
      </c>
      <c r="D383" s="1" t="s">
        <v>9</v>
      </c>
      <c r="E383" s="1" t="s">
        <v>29</v>
      </c>
      <c r="F383" s="1" t="s">
        <v>14</v>
      </c>
      <c r="G383" s="1">
        <v>50</v>
      </c>
      <c r="H383" s="1">
        <v>128</v>
      </c>
      <c r="I383" s="1" t="s">
        <v>37</v>
      </c>
      <c r="J383">
        <f t="shared" si="40"/>
        <v>0</v>
      </c>
      <c r="K383">
        <f t="shared" si="41"/>
        <v>1</v>
      </c>
      <c r="L383">
        <f t="shared" si="42"/>
        <v>0</v>
      </c>
      <c r="M383">
        <f t="shared" si="45"/>
        <v>15</v>
      </c>
      <c r="N383" s="6">
        <f t="shared" si="43"/>
        <v>6.6666666666666652E-2</v>
      </c>
      <c r="O383" t="str">
        <f t="shared" si="46"/>
        <v>N</v>
      </c>
      <c r="P383" s="13">
        <f>VLOOKUP(E383, 'Season Position'!$A$16:$C$31,2,FALSE)</f>
        <v>16</v>
      </c>
      <c r="Q383" s="13" t="str">
        <f>VLOOKUP(E383, 'Season Position'!$A$16:$C$31,3,FALSE)</f>
        <v>Missed</v>
      </c>
      <c r="R383">
        <f t="shared" si="47"/>
        <v>0</v>
      </c>
      <c r="S383" s="21" t="str">
        <f t="shared" si="44"/>
        <v>50-59</v>
      </c>
    </row>
    <row r="384" spans="1:19" ht="15.75" customHeight="1">
      <c r="A384" s="1">
        <v>192</v>
      </c>
      <c r="B384" s="1">
        <v>2013</v>
      </c>
      <c r="C384" s="1">
        <v>13</v>
      </c>
      <c r="D384" s="1" t="s">
        <v>9</v>
      </c>
      <c r="E384" s="1" t="s">
        <v>28</v>
      </c>
      <c r="F384" s="1" t="s">
        <v>10</v>
      </c>
      <c r="G384" s="1">
        <v>67</v>
      </c>
      <c r="H384" s="1">
        <v>62</v>
      </c>
      <c r="I384" s="1" t="s">
        <v>35</v>
      </c>
      <c r="J384">
        <f t="shared" si="40"/>
        <v>1</v>
      </c>
      <c r="K384">
        <f t="shared" si="41"/>
        <v>0</v>
      </c>
      <c r="L384">
        <f t="shared" si="42"/>
        <v>0</v>
      </c>
      <c r="M384">
        <f t="shared" si="45"/>
        <v>11</v>
      </c>
      <c r="N384" s="6">
        <f t="shared" si="43"/>
        <v>0.33333333333333337</v>
      </c>
      <c r="O384" t="str">
        <f t="shared" si="46"/>
        <v>N</v>
      </c>
      <c r="P384" s="13">
        <f>VLOOKUP(E384, 'Season Position'!$A$16:$C$31,2,FALSE)</f>
        <v>3</v>
      </c>
      <c r="Q384" s="13" t="str">
        <f>VLOOKUP(E384, 'Season Position'!$A$16:$C$31,3,FALSE)</f>
        <v>Playoffs</v>
      </c>
      <c r="R384">
        <f t="shared" si="47"/>
        <v>1</v>
      </c>
      <c r="S384" s="21" t="str">
        <f t="shared" si="44"/>
        <v>60-69</v>
      </c>
    </row>
    <row r="385" spans="1:19" ht="15.75" customHeight="1">
      <c r="A385" s="1">
        <v>192</v>
      </c>
      <c r="B385" s="1">
        <v>2013</v>
      </c>
      <c r="C385" s="1">
        <v>13</v>
      </c>
      <c r="D385" s="1" t="s">
        <v>9</v>
      </c>
      <c r="E385" s="1" t="s">
        <v>10</v>
      </c>
      <c r="F385" s="1" t="s">
        <v>28</v>
      </c>
      <c r="G385" s="1">
        <v>62</v>
      </c>
      <c r="H385" s="1">
        <v>67</v>
      </c>
      <c r="I385" s="1" t="s">
        <v>37</v>
      </c>
      <c r="J385">
        <f t="shared" ref="J385:J448" si="48">IF(I385="Won", 1, 0)</f>
        <v>0</v>
      </c>
      <c r="K385">
        <f t="shared" ref="K385:K448" si="49">IF(I385="Lost", 1, 0)</f>
        <v>1</v>
      </c>
      <c r="L385">
        <f t="shared" ref="L385:L448" si="50">IF(I385="Tie", 1, 0)</f>
        <v>0</v>
      </c>
      <c r="M385">
        <f t="shared" si="45"/>
        <v>14</v>
      </c>
      <c r="N385" s="6">
        <f t="shared" ref="N385:N448" si="51">1-((M385-1)/15)</f>
        <v>0.1333333333333333</v>
      </c>
      <c r="O385" t="str">
        <f t="shared" si="46"/>
        <v>N</v>
      </c>
      <c r="P385" s="13">
        <f>VLOOKUP(E385, 'Season Position'!$A$16:$C$31,2,FALSE)</f>
        <v>15</v>
      </c>
      <c r="Q385" s="13" t="str">
        <f>VLOOKUP(E385, 'Season Position'!$A$16:$C$31,3,FALSE)</f>
        <v>Missed</v>
      </c>
      <c r="R385">
        <f t="shared" si="47"/>
        <v>0</v>
      </c>
      <c r="S385" s="21" t="str">
        <f t="shared" si="44"/>
        <v>60-69</v>
      </c>
    </row>
    <row r="386" spans="1:19" ht="15.75" customHeight="1">
      <c r="A386" s="1">
        <v>193</v>
      </c>
      <c r="B386" s="1">
        <v>2013</v>
      </c>
      <c r="C386" s="1">
        <v>13</v>
      </c>
      <c r="D386" s="1" t="s">
        <v>9</v>
      </c>
      <c r="E386" s="1" t="s">
        <v>16</v>
      </c>
      <c r="F386" s="1" t="s">
        <v>18</v>
      </c>
      <c r="G386" s="1">
        <v>65</v>
      </c>
      <c r="H386" s="1">
        <v>47</v>
      </c>
      <c r="I386" s="1" t="s">
        <v>35</v>
      </c>
      <c r="J386">
        <f t="shared" si="48"/>
        <v>1</v>
      </c>
      <c r="K386">
        <f t="shared" si="49"/>
        <v>0</v>
      </c>
      <c r="L386">
        <f t="shared" si="50"/>
        <v>0</v>
      </c>
      <c r="M386">
        <f t="shared" si="45"/>
        <v>12</v>
      </c>
      <c r="N386" s="6">
        <f t="shared" si="51"/>
        <v>0.26666666666666672</v>
      </c>
      <c r="O386" t="str">
        <f t="shared" si="46"/>
        <v>N</v>
      </c>
      <c r="P386" s="13">
        <f>VLOOKUP(E386, 'Season Position'!$A$16:$C$31,2,FALSE)</f>
        <v>7</v>
      </c>
      <c r="Q386" s="13" t="str">
        <f>VLOOKUP(E386, 'Season Position'!$A$16:$C$31,3,FALSE)</f>
        <v>Playoffs</v>
      </c>
      <c r="R386">
        <f t="shared" si="47"/>
        <v>1</v>
      </c>
      <c r="S386" s="21" t="str">
        <f t="shared" ref="S386:S449" si="52">ROUNDDOWN(G386/10,0)*10&amp;"-"&amp;ROUNDDOWN(G386/10,0)*10+9</f>
        <v>60-69</v>
      </c>
    </row>
    <row r="387" spans="1:19" ht="15.75" customHeight="1">
      <c r="A387" s="1">
        <v>193</v>
      </c>
      <c r="B387" s="1">
        <v>2013</v>
      </c>
      <c r="C387" s="1">
        <v>13</v>
      </c>
      <c r="D387" s="1" t="s">
        <v>9</v>
      </c>
      <c r="E387" s="1" t="s">
        <v>18</v>
      </c>
      <c r="F387" s="1" t="s">
        <v>16</v>
      </c>
      <c r="G387" s="1">
        <v>47</v>
      </c>
      <c r="H387" s="1">
        <v>65</v>
      </c>
      <c r="I387" s="1" t="s">
        <v>37</v>
      </c>
      <c r="J387">
        <f t="shared" si="48"/>
        <v>0</v>
      </c>
      <c r="K387">
        <f t="shared" si="49"/>
        <v>1</v>
      </c>
      <c r="L387">
        <f t="shared" si="50"/>
        <v>0</v>
      </c>
      <c r="M387">
        <f t="shared" ref="M387:M450" si="53">1+SUMPRODUCT(($B$2:$B$10000=B387)*($C$2:$C$10000=C387)*($G$2:$G$10000&gt;G387))</f>
        <v>15</v>
      </c>
      <c r="N387" s="6">
        <f t="shared" si="51"/>
        <v>6.6666666666666652E-2</v>
      </c>
      <c r="O387" t="str">
        <f t="shared" ref="O387:O450" si="54">IF(G387&gt;99, "Y", "N")</f>
        <v>N</v>
      </c>
      <c r="P387" s="13">
        <f>VLOOKUP(E387, 'Season Position'!$A$16:$C$31,2,FALSE)</f>
        <v>10</v>
      </c>
      <c r="Q387" s="13" t="str">
        <f>VLOOKUP(E387, 'Season Position'!$A$16:$C$31,3,FALSE)</f>
        <v>Missed</v>
      </c>
      <c r="R387">
        <f t="shared" ref="R387:R450" si="55">IF(J387=1, 1, IF(L387=1, 0.5, 0))</f>
        <v>0</v>
      </c>
      <c r="S387" s="21" t="str">
        <f t="shared" si="52"/>
        <v>40-49</v>
      </c>
    </row>
    <row r="388" spans="1:19" ht="15.75" customHeight="1">
      <c r="A388" s="1">
        <v>194</v>
      </c>
      <c r="B388" s="1">
        <v>2013</v>
      </c>
      <c r="C388" s="1">
        <v>13</v>
      </c>
      <c r="D388" s="1" t="s">
        <v>9</v>
      </c>
      <c r="E388" s="1" t="s">
        <v>25</v>
      </c>
      <c r="F388" s="1" t="s">
        <v>27</v>
      </c>
      <c r="G388" s="1">
        <v>138</v>
      </c>
      <c r="H388" s="1">
        <v>63</v>
      </c>
      <c r="I388" s="1" t="s">
        <v>35</v>
      </c>
      <c r="J388">
        <f t="shared" si="48"/>
        <v>1</v>
      </c>
      <c r="K388">
        <f t="shared" si="49"/>
        <v>0</v>
      </c>
      <c r="L388">
        <f t="shared" si="50"/>
        <v>0</v>
      </c>
      <c r="M388">
        <f t="shared" si="53"/>
        <v>1</v>
      </c>
      <c r="N388" s="6">
        <f t="shared" si="51"/>
        <v>1</v>
      </c>
      <c r="O388" t="str">
        <f t="shared" si="54"/>
        <v>Y</v>
      </c>
      <c r="P388" s="13">
        <f>VLOOKUP(E388, 'Season Position'!$A$16:$C$31,2,FALSE)</f>
        <v>13</v>
      </c>
      <c r="Q388" s="13" t="str">
        <f>VLOOKUP(E388, 'Season Position'!$A$16:$C$31,3,FALSE)</f>
        <v>Missed</v>
      </c>
      <c r="R388">
        <f t="shared" si="55"/>
        <v>1</v>
      </c>
      <c r="S388" s="21" t="str">
        <f t="shared" si="52"/>
        <v>130-139</v>
      </c>
    </row>
    <row r="389" spans="1:19" ht="15.75" customHeight="1">
      <c r="A389" s="1">
        <v>194</v>
      </c>
      <c r="B389" s="1">
        <v>2013</v>
      </c>
      <c r="C389" s="1">
        <v>13</v>
      </c>
      <c r="D389" s="1" t="s">
        <v>9</v>
      </c>
      <c r="E389" s="1" t="s">
        <v>27</v>
      </c>
      <c r="F389" s="1" t="s">
        <v>25</v>
      </c>
      <c r="G389" s="1">
        <v>63</v>
      </c>
      <c r="H389" s="1">
        <v>138</v>
      </c>
      <c r="I389" s="1" t="s">
        <v>37</v>
      </c>
      <c r="J389">
        <f t="shared" si="48"/>
        <v>0</v>
      </c>
      <c r="K389">
        <f t="shared" si="49"/>
        <v>1</v>
      </c>
      <c r="L389">
        <f t="shared" si="50"/>
        <v>0</v>
      </c>
      <c r="M389">
        <f t="shared" si="53"/>
        <v>13</v>
      </c>
      <c r="N389" s="6">
        <f t="shared" si="51"/>
        <v>0.19999999999999996</v>
      </c>
      <c r="O389" t="str">
        <f t="shared" si="54"/>
        <v>N</v>
      </c>
      <c r="P389" s="13">
        <f>VLOOKUP(E389, 'Season Position'!$A$16:$C$31,2,FALSE)</f>
        <v>1</v>
      </c>
      <c r="Q389" s="13" t="str">
        <f>VLOOKUP(E389, 'Season Position'!$A$16:$C$31,3,FALSE)</f>
        <v>Playoffs</v>
      </c>
      <c r="R389">
        <f t="shared" si="55"/>
        <v>0</v>
      </c>
      <c r="S389" s="21" t="str">
        <f t="shared" si="52"/>
        <v>60-69</v>
      </c>
    </row>
    <row r="390" spans="1:19" ht="15.75" customHeight="1">
      <c r="A390" s="1">
        <v>195</v>
      </c>
      <c r="B390" s="1">
        <v>2013</v>
      </c>
      <c r="C390" s="1">
        <v>13</v>
      </c>
      <c r="D390" s="1" t="s">
        <v>9</v>
      </c>
      <c r="E390" s="1" t="s">
        <v>13</v>
      </c>
      <c r="F390" s="1" t="s">
        <v>11</v>
      </c>
      <c r="G390" s="1">
        <v>117</v>
      </c>
      <c r="H390" s="1">
        <v>43</v>
      </c>
      <c r="I390" s="1" t="s">
        <v>35</v>
      </c>
      <c r="J390">
        <f t="shared" si="48"/>
        <v>1</v>
      </c>
      <c r="K390">
        <f t="shared" si="49"/>
        <v>0</v>
      </c>
      <c r="L390">
        <f t="shared" si="50"/>
        <v>0</v>
      </c>
      <c r="M390">
        <f t="shared" si="53"/>
        <v>3</v>
      </c>
      <c r="N390" s="6">
        <f t="shared" si="51"/>
        <v>0.8666666666666667</v>
      </c>
      <c r="O390" t="str">
        <f t="shared" si="54"/>
        <v>Y</v>
      </c>
      <c r="P390" s="13">
        <f>VLOOKUP(E390, 'Season Position'!$A$16:$C$31,2,FALSE)</f>
        <v>6</v>
      </c>
      <c r="Q390" s="13" t="str">
        <f>VLOOKUP(E390, 'Season Position'!$A$16:$C$31,3,FALSE)</f>
        <v>Playoffs</v>
      </c>
      <c r="R390">
        <f t="shared" si="55"/>
        <v>1</v>
      </c>
      <c r="S390" s="21" t="str">
        <f t="shared" si="52"/>
        <v>110-119</v>
      </c>
    </row>
    <row r="391" spans="1:19" ht="15.75" customHeight="1">
      <c r="A391" s="1">
        <v>195</v>
      </c>
      <c r="B391" s="1">
        <v>2013</v>
      </c>
      <c r="C391" s="1">
        <v>13</v>
      </c>
      <c r="D391" s="1" t="s">
        <v>9</v>
      </c>
      <c r="E391" s="1" t="s">
        <v>11</v>
      </c>
      <c r="F391" s="1" t="s">
        <v>13</v>
      </c>
      <c r="G391" s="1">
        <v>43</v>
      </c>
      <c r="H391" s="1">
        <v>117</v>
      </c>
      <c r="I391" s="1" t="s">
        <v>37</v>
      </c>
      <c r="J391">
        <f t="shared" si="48"/>
        <v>0</v>
      </c>
      <c r="K391">
        <f t="shared" si="49"/>
        <v>1</v>
      </c>
      <c r="L391">
        <f t="shared" si="50"/>
        <v>0</v>
      </c>
      <c r="M391">
        <f t="shared" si="53"/>
        <v>16</v>
      </c>
      <c r="N391" s="6">
        <f t="shared" si="51"/>
        <v>0</v>
      </c>
      <c r="O391" t="str">
        <f t="shared" si="54"/>
        <v>N</v>
      </c>
      <c r="P391" s="13">
        <f>VLOOKUP(E391, 'Season Position'!$A$16:$C$31,2,FALSE)</f>
        <v>14</v>
      </c>
      <c r="Q391" s="13" t="str">
        <f>VLOOKUP(E391, 'Season Position'!$A$16:$C$31,3,FALSE)</f>
        <v>Missed</v>
      </c>
      <c r="R391">
        <f t="shared" si="55"/>
        <v>0</v>
      </c>
      <c r="S391" s="21" t="str">
        <f t="shared" si="52"/>
        <v>40-49</v>
      </c>
    </row>
    <row r="392" spans="1:19" ht="15.75" customHeight="1">
      <c r="A392" s="1">
        <v>196</v>
      </c>
      <c r="B392" s="1">
        <v>2013</v>
      </c>
      <c r="C392" s="1">
        <v>13</v>
      </c>
      <c r="D392" s="1" t="s">
        <v>9</v>
      </c>
      <c r="E392" s="1" t="s">
        <v>21</v>
      </c>
      <c r="F392" s="1" t="s">
        <v>26</v>
      </c>
      <c r="G392" s="1">
        <v>100</v>
      </c>
      <c r="H392" s="1">
        <v>84</v>
      </c>
      <c r="I392" s="1" t="s">
        <v>35</v>
      </c>
      <c r="J392">
        <f t="shared" si="48"/>
        <v>1</v>
      </c>
      <c r="K392">
        <f t="shared" si="49"/>
        <v>0</v>
      </c>
      <c r="L392">
        <f t="shared" si="50"/>
        <v>0</v>
      </c>
      <c r="M392">
        <f t="shared" si="53"/>
        <v>6</v>
      </c>
      <c r="N392" s="6">
        <f t="shared" si="51"/>
        <v>0.66666666666666674</v>
      </c>
      <c r="O392" t="str">
        <f t="shared" si="54"/>
        <v>Y</v>
      </c>
      <c r="P392" s="13">
        <f>VLOOKUP(E392, 'Season Position'!$A$16:$C$31,2,FALSE)</f>
        <v>4</v>
      </c>
      <c r="Q392" s="13" t="str">
        <f>VLOOKUP(E392, 'Season Position'!$A$16:$C$31,3,FALSE)</f>
        <v>Playoffs</v>
      </c>
      <c r="R392">
        <f t="shared" si="55"/>
        <v>1</v>
      </c>
      <c r="S392" s="21" t="str">
        <f t="shared" si="52"/>
        <v>100-109</v>
      </c>
    </row>
    <row r="393" spans="1:19" ht="15.75" customHeight="1">
      <c r="A393" s="1">
        <v>196</v>
      </c>
      <c r="B393" s="1">
        <v>2013</v>
      </c>
      <c r="C393" s="1">
        <v>13</v>
      </c>
      <c r="D393" s="1" t="s">
        <v>9</v>
      </c>
      <c r="E393" s="1" t="s">
        <v>26</v>
      </c>
      <c r="F393" s="1" t="s">
        <v>21</v>
      </c>
      <c r="G393" s="1">
        <v>84</v>
      </c>
      <c r="H393" s="1">
        <v>100</v>
      </c>
      <c r="I393" s="1" t="s">
        <v>37</v>
      </c>
      <c r="J393">
        <f t="shared" si="48"/>
        <v>0</v>
      </c>
      <c r="K393">
        <f t="shared" si="49"/>
        <v>1</v>
      </c>
      <c r="L393">
        <f t="shared" si="50"/>
        <v>0</v>
      </c>
      <c r="M393">
        <f t="shared" si="53"/>
        <v>9</v>
      </c>
      <c r="N393" s="6">
        <f t="shared" si="51"/>
        <v>0.46666666666666667</v>
      </c>
      <c r="O393" t="str">
        <f t="shared" si="54"/>
        <v>N</v>
      </c>
      <c r="P393" s="13">
        <f>VLOOKUP(E393, 'Season Position'!$A$16:$C$31,2,FALSE)</f>
        <v>9</v>
      </c>
      <c r="Q393" s="13" t="str">
        <f>VLOOKUP(E393, 'Season Position'!$A$16:$C$31,3,FALSE)</f>
        <v>Missed</v>
      </c>
      <c r="R393">
        <f t="shared" si="55"/>
        <v>0</v>
      </c>
      <c r="S393" s="21" t="str">
        <f t="shared" si="52"/>
        <v>80-89</v>
      </c>
    </row>
    <row r="394" spans="1:19" ht="15.75" customHeight="1">
      <c r="A394" s="1">
        <v>197</v>
      </c>
      <c r="B394" s="1">
        <v>2013</v>
      </c>
      <c r="C394" s="1">
        <v>13</v>
      </c>
      <c r="D394" s="1" t="s">
        <v>9</v>
      </c>
      <c r="E394" s="1" t="s">
        <v>29</v>
      </c>
      <c r="F394" s="1" t="s">
        <v>12</v>
      </c>
      <c r="G394" s="1">
        <v>69</v>
      </c>
      <c r="H394" s="1">
        <v>95</v>
      </c>
      <c r="I394" s="1" t="s">
        <v>37</v>
      </c>
      <c r="J394">
        <f t="shared" si="48"/>
        <v>0</v>
      </c>
      <c r="K394">
        <f t="shared" si="49"/>
        <v>1</v>
      </c>
      <c r="L394">
        <f t="shared" si="50"/>
        <v>0</v>
      </c>
      <c r="M394">
        <f t="shared" si="53"/>
        <v>10</v>
      </c>
      <c r="N394" s="6">
        <f t="shared" si="51"/>
        <v>0.4</v>
      </c>
      <c r="O394" t="str">
        <f t="shared" si="54"/>
        <v>N</v>
      </c>
      <c r="P394" s="13">
        <f>VLOOKUP(E394, 'Season Position'!$A$16:$C$31,2,FALSE)</f>
        <v>16</v>
      </c>
      <c r="Q394" s="13" t="str">
        <f>VLOOKUP(E394, 'Season Position'!$A$16:$C$31,3,FALSE)</f>
        <v>Missed</v>
      </c>
      <c r="R394">
        <f t="shared" si="55"/>
        <v>0</v>
      </c>
      <c r="S394" s="21" t="str">
        <f t="shared" si="52"/>
        <v>60-69</v>
      </c>
    </row>
    <row r="395" spans="1:19" ht="15.75" customHeight="1">
      <c r="A395" s="1">
        <v>197</v>
      </c>
      <c r="B395" s="1">
        <v>2013</v>
      </c>
      <c r="C395" s="1">
        <v>13</v>
      </c>
      <c r="D395" s="1" t="s">
        <v>9</v>
      </c>
      <c r="E395" s="1" t="s">
        <v>12</v>
      </c>
      <c r="F395" s="1" t="s">
        <v>29</v>
      </c>
      <c r="G395" s="1">
        <v>95</v>
      </c>
      <c r="H395" s="1">
        <v>69</v>
      </c>
      <c r="I395" s="1" t="s">
        <v>35</v>
      </c>
      <c r="J395">
        <f t="shared" si="48"/>
        <v>1</v>
      </c>
      <c r="K395">
        <f t="shared" si="49"/>
        <v>0</v>
      </c>
      <c r="L395">
        <f t="shared" si="50"/>
        <v>0</v>
      </c>
      <c r="M395">
        <f t="shared" si="53"/>
        <v>7</v>
      </c>
      <c r="N395" s="6">
        <f t="shared" si="51"/>
        <v>0.6</v>
      </c>
      <c r="O395" t="str">
        <f t="shared" si="54"/>
        <v>N</v>
      </c>
      <c r="P395" s="13">
        <f>VLOOKUP(E395, 'Season Position'!$A$16:$C$31,2,FALSE)</f>
        <v>2</v>
      </c>
      <c r="Q395" s="13" t="str">
        <f>VLOOKUP(E395, 'Season Position'!$A$16:$C$31,3,FALSE)</f>
        <v>Playoffs</v>
      </c>
      <c r="R395">
        <f t="shared" si="55"/>
        <v>1</v>
      </c>
      <c r="S395" s="21" t="str">
        <f t="shared" si="52"/>
        <v>90-99</v>
      </c>
    </row>
    <row r="396" spans="1:19" ht="15.75" customHeight="1">
      <c r="A396" s="1">
        <v>198</v>
      </c>
      <c r="B396" s="1">
        <v>2013</v>
      </c>
      <c r="C396" s="1">
        <v>13</v>
      </c>
      <c r="D396" s="1" t="s">
        <v>9</v>
      </c>
      <c r="E396" s="1" t="s">
        <v>30</v>
      </c>
      <c r="F396" s="1" t="s">
        <v>14</v>
      </c>
      <c r="G396" s="1">
        <v>116</v>
      </c>
      <c r="H396" s="1">
        <v>131</v>
      </c>
      <c r="I396" s="1" t="s">
        <v>37</v>
      </c>
      <c r="J396">
        <f t="shared" si="48"/>
        <v>0</v>
      </c>
      <c r="K396">
        <f t="shared" si="49"/>
        <v>1</v>
      </c>
      <c r="L396">
        <f t="shared" si="50"/>
        <v>0</v>
      </c>
      <c r="M396">
        <f t="shared" si="53"/>
        <v>4</v>
      </c>
      <c r="N396" s="6">
        <f t="shared" si="51"/>
        <v>0.8</v>
      </c>
      <c r="O396" t="str">
        <f t="shared" si="54"/>
        <v>Y</v>
      </c>
      <c r="P396" s="13">
        <f>VLOOKUP(E396, 'Season Position'!$A$16:$C$31,2,FALSE)</f>
        <v>12</v>
      </c>
      <c r="Q396" s="13" t="str">
        <f>VLOOKUP(E396, 'Season Position'!$A$16:$C$31,3,FALSE)</f>
        <v>Missed</v>
      </c>
      <c r="R396">
        <f t="shared" si="55"/>
        <v>0</v>
      </c>
      <c r="S396" s="21" t="str">
        <f t="shared" si="52"/>
        <v>110-119</v>
      </c>
    </row>
    <row r="397" spans="1:19" ht="15.75" customHeight="1">
      <c r="A397" s="1">
        <v>198</v>
      </c>
      <c r="B397" s="1">
        <v>2013</v>
      </c>
      <c r="C397" s="1">
        <v>13</v>
      </c>
      <c r="D397" s="1" t="s">
        <v>9</v>
      </c>
      <c r="E397" s="1" t="s">
        <v>14</v>
      </c>
      <c r="F397" s="1" t="s">
        <v>30</v>
      </c>
      <c r="G397" s="1">
        <v>131</v>
      </c>
      <c r="H397" s="1">
        <v>116</v>
      </c>
      <c r="I397" s="1" t="s">
        <v>35</v>
      </c>
      <c r="J397">
        <f t="shared" si="48"/>
        <v>1</v>
      </c>
      <c r="K397">
        <f t="shared" si="49"/>
        <v>0</v>
      </c>
      <c r="L397">
        <f t="shared" si="50"/>
        <v>0</v>
      </c>
      <c r="M397">
        <f t="shared" si="53"/>
        <v>2</v>
      </c>
      <c r="N397" s="6">
        <f t="shared" si="51"/>
        <v>0.93333333333333335</v>
      </c>
      <c r="O397" t="str">
        <f t="shared" si="54"/>
        <v>Y</v>
      </c>
      <c r="P397" s="13">
        <f>VLOOKUP(E397, 'Season Position'!$A$16:$C$31,2,FALSE)</f>
        <v>8</v>
      </c>
      <c r="Q397" s="13" t="str">
        <f>VLOOKUP(E397, 'Season Position'!$A$16:$C$31,3,FALSE)</f>
        <v>Playoffs</v>
      </c>
      <c r="R397">
        <f t="shared" si="55"/>
        <v>1</v>
      </c>
      <c r="S397" s="21" t="str">
        <f t="shared" si="52"/>
        <v>130-139</v>
      </c>
    </row>
    <row r="398" spans="1:19" ht="15.75" customHeight="1">
      <c r="A398" s="1">
        <v>199</v>
      </c>
      <c r="B398" s="1">
        <v>2013</v>
      </c>
      <c r="C398" s="1">
        <v>13</v>
      </c>
      <c r="D398" s="1" t="s">
        <v>9</v>
      </c>
      <c r="E398" s="1" t="s">
        <v>20</v>
      </c>
      <c r="F398" s="1" t="s">
        <v>31</v>
      </c>
      <c r="G398" s="1">
        <v>88</v>
      </c>
      <c r="H398" s="1">
        <v>102</v>
      </c>
      <c r="I398" s="1" t="s">
        <v>37</v>
      </c>
      <c r="J398">
        <f t="shared" si="48"/>
        <v>0</v>
      </c>
      <c r="K398">
        <f t="shared" si="49"/>
        <v>1</v>
      </c>
      <c r="L398">
        <f t="shared" si="50"/>
        <v>0</v>
      </c>
      <c r="M398">
        <f t="shared" si="53"/>
        <v>8</v>
      </c>
      <c r="N398" s="6">
        <f t="shared" si="51"/>
        <v>0.53333333333333333</v>
      </c>
      <c r="O398" t="str">
        <f t="shared" si="54"/>
        <v>N</v>
      </c>
      <c r="P398" s="13">
        <f>VLOOKUP(E398, 'Season Position'!$A$16:$C$31,2,FALSE)</f>
        <v>5</v>
      </c>
      <c r="Q398" s="13" t="str">
        <f>VLOOKUP(E398, 'Season Position'!$A$16:$C$31,3,FALSE)</f>
        <v>Playoffs</v>
      </c>
      <c r="R398">
        <f t="shared" si="55"/>
        <v>0</v>
      </c>
      <c r="S398" s="21" t="str">
        <f t="shared" si="52"/>
        <v>80-89</v>
      </c>
    </row>
    <row r="399" spans="1:19" ht="15.75" customHeight="1">
      <c r="A399" s="1">
        <v>199</v>
      </c>
      <c r="B399" s="1">
        <v>2013</v>
      </c>
      <c r="C399" s="1">
        <v>13</v>
      </c>
      <c r="D399" s="1" t="s">
        <v>9</v>
      </c>
      <c r="E399" s="1" t="s">
        <v>31</v>
      </c>
      <c r="F399" s="1" t="s">
        <v>20</v>
      </c>
      <c r="G399" s="1">
        <v>102</v>
      </c>
      <c r="H399" s="1">
        <v>88</v>
      </c>
      <c r="I399" s="1" t="s">
        <v>35</v>
      </c>
      <c r="J399">
        <f t="shared" si="48"/>
        <v>1</v>
      </c>
      <c r="K399">
        <f t="shared" si="49"/>
        <v>0</v>
      </c>
      <c r="L399">
        <f t="shared" si="50"/>
        <v>0</v>
      </c>
      <c r="M399">
        <f t="shared" si="53"/>
        <v>5</v>
      </c>
      <c r="N399" s="6">
        <f t="shared" si="51"/>
        <v>0.73333333333333339</v>
      </c>
      <c r="O399" t="str">
        <f t="shared" si="54"/>
        <v>Y</v>
      </c>
      <c r="P399" s="13">
        <f>VLOOKUP(E399, 'Season Position'!$A$16:$C$31,2,FALSE)</f>
        <v>11</v>
      </c>
      <c r="Q399" s="13" t="str">
        <f>VLOOKUP(E399, 'Season Position'!$A$16:$C$31,3,FALSE)</f>
        <v>Missed</v>
      </c>
      <c r="R399">
        <f t="shared" si="55"/>
        <v>1</v>
      </c>
      <c r="S399" s="21" t="str">
        <f t="shared" si="52"/>
        <v>100-109</v>
      </c>
    </row>
    <row r="400" spans="1:19" ht="15.75" customHeight="1">
      <c r="A400" s="1">
        <v>200</v>
      </c>
      <c r="B400" s="1">
        <v>2013</v>
      </c>
      <c r="C400" s="1">
        <v>14</v>
      </c>
      <c r="D400" s="1" t="s">
        <v>22</v>
      </c>
      <c r="E400" s="1" t="s">
        <v>16</v>
      </c>
      <c r="F400" s="1" t="s">
        <v>28</v>
      </c>
      <c r="G400" s="1">
        <v>105</v>
      </c>
      <c r="H400" s="1">
        <v>118</v>
      </c>
      <c r="I400" s="1" t="s">
        <v>37</v>
      </c>
      <c r="J400">
        <f t="shared" si="48"/>
        <v>0</v>
      </c>
      <c r="K400">
        <f t="shared" si="49"/>
        <v>1</v>
      </c>
      <c r="L400">
        <f t="shared" si="50"/>
        <v>0</v>
      </c>
      <c r="M400">
        <f t="shared" si="53"/>
        <v>5</v>
      </c>
      <c r="N400" s="6">
        <f t="shared" si="51"/>
        <v>0.73333333333333339</v>
      </c>
      <c r="O400" t="str">
        <f t="shared" si="54"/>
        <v>Y</v>
      </c>
      <c r="P400" s="13">
        <f>VLOOKUP(E400, 'Season Position'!$A$16:$C$31,2,FALSE)</f>
        <v>7</v>
      </c>
      <c r="Q400" s="13" t="str">
        <f>VLOOKUP(E400, 'Season Position'!$A$16:$C$31,3,FALSE)</f>
        <v>Playoffs</v>
      </c>
      <c r="R400">
        <f t="shared" si="55"/>
        <v>0</v>
      </c>
      <c r="S400" s="21" t="str">
        <f t="shared" si="52"/>
        <v>100-109</v>
      </c>
    </row>
    <row r="401" spans="1:19" ht="15.75" customHeight="1">
      <c r="A401" s="1">
        <v>200</v>
      </c>
      <c r="B401" s="1">
        <v>2013</v>
      </c>
      <c r="C401" s="1">
        <v>14</v>
      </c>
      <c r="D401" s="1" t="s">
        <v>22</v>
      </c>
      <c r="E401" s="1" t="s">
        <v>28</v>
      </c>
      <c r="F401" s="1" t="s">
        <v>16</v>
      </c>
      <c r="G401" s="1">
        <v>118</v>
      </c>
      <c r="H401" s="1">
        <v>105</v>
      </c>
      <c r="I401" s="1" t="s">
        <v>35</v>
      </c>
      <c r="J401">
        <f t="shared" si="48"/>
        <v>1</v>
      </c>
      <c r="K401">
        <f t="shared" si="49"/>
        <v>0</v>
      </c>
      <c r="L401">
        <f t="shared" si="50"/>
        <v>0</v>
      </c>
      <c r="M401">
        <f t="shared" si="53"/>
        <v>3</v>
      </c>
      <c r="N401" s="6">
        <f t="shared" si="51"/>
        <v>0.8666666666666667</v>
      </c>
      <c r="O401" t="str">
        <f t="shared" si="54"/>
        <v>Y</v>
      </c>
      <c r="P401" s="13">
        <f>VLOOKUP(E401, 'Season Position'!$A$16:$C$31,2,FALSE)</f>
        <v>3</v>
      </c>
      <c r="Q401" s="13" t="str">
        <f>VLOOKUP(E401, 'Season Position'!$A$16:$C$31,3,FALSE)</f>
        <v>Playoffs</v>
      </c>
      <c r="R401">
        <f t="shared" si="55"/>
        <v>1</v>
      </c>
      <c r="S401" s="21" t="str">
        <f t="shared" si="52"/>
        <v>110-119</v>
      </c>
    </row>
    <row r="402" spans="1:19" ht="15.75" customHeight="1">
      <c r="A402" s="1">
        <v>201</v>
      </c>
      <c r="B402" s="1">
        <v>2013</v>
      </c>
      <c r="C402" s="1">
        <v>14</v>
      </c>
      <c r="D402" s="1" t="s">
        <v>22</v>
      </c>
      <c r="E402" s="1" t="s">
        <v>20</v>
      </c>
      <c r="F402" s="1" t="s">
        <v>21</v>
      </c>
      <c r="G402" s="1">
        <v>102</v>
      </c>
      <c r="H402" s="1">
        <v>136</v>
      </c>
      <c r="I402" s="1" t="s">
        <v>37</v>
      </c>
      <c r="J402">
        <f t="shared" si="48"/>
        <v>0</v>
      </c>
      <c r="K402">
        <f t="shared" si="49"/>
        <v>1</v>
      </c>
      <c r="L402">
        <f t="shared" si="50"/>
        <v>0</v>
      </c>
      <c r="M402">
        <f t="shared" si="53"/>
        <v>6</v>
      </c>
      <c r="N402" s="6">
        <f t="shared" si="51"/>
        <v>0.66666666666666674</v>
      </c>
      <c r="O402" t="str">
        <f t="shared" si="54"/>
        <v>Y</v>
      </c>
      <c r="P402" s="13">
        <f>VLOOKUP(E402, 'Season Position'!$A$16:$C$31,2,FALSE)</f>
        <v>5</v>
      </c>
      <c r="Q402" s="13" t="str">
        <f>VLOOKUP(E402, 'Season Position'!$A$16:$C$31,3,FALSE)</f>
        <v>Playoffs</v>
      </c>
      <c r="R402">
        <f t="shared" si="55"/>
        <v>0</v>
      </c>
      <c r="S402" s="21" t="str">
        <f t="shared" si="52"/>
        <v>100-109</v>
      </c>
    </row>
    <row r="403" spans="1:19" ht="15.75" customHeight="1">
      <c r="A403" s="1">
        <v>201</v>
      </c>
      <c r="B403" s="1">
        <v>2013</v>
      </c>
      <c r="C403" s="1">
        <v>14</v>
      </c>
      <c r="D403" s="1" t="s">
        <v>22</v>
      </c>
      <c r="E403" s="1" t="s">
        <v>21</v>
      </c>
      <c r="F403" s="1" t="s">
        <v>20</v>
      </c>
      <c r="G403" s="1">
        <v>136</v>
      </c>
      <c r="H403" s="1">
        <v>102</v>
      </c>
      <c r="I403" s="1" t="s">
        <v>35</v>
      </c>
      <c r="J403">
        <f t="shared" si="48"/>
        <v>1</v>
      </c>
      <c r="K403">
        <f t="shared" si="49"/>
        <v>0</v>
      </c>
      <c r="L403">
        <f t="shared" si="50"/>
        <v>0</v>
      </c>
      <c r="M403">
        <f t="shared" si="53"/>
        <v>2</v>
      </c>
      <c r="N403" s="6">
        <f t="shared" si="51"/>
        <v>0.93333333333333335</v>
      </c>
      <c r="O403" t="str">
        <f t="shared" si="54"/>
        <v>Y</v>
      </c>
      <c r="P403" s="13">
        <f>VLOOKUP(E403, 'Season Position'!$A$16:$C$31,2,FALSE)</f>
        <v>4</v>
      </c>
      <c r="Q403" s="13" t="str">
        <f>VLOOKUP(E403, 'Season Position'!$A$16:$C$31,3,FALSE)</f>
        <v>Playoffs</v>
      </c>
      <c r="R403">
        <f t="shared" si="55"/>
        <v>1</v>
      </c>
      <c r="S403" s="21" t="str">
        <f t="shared" si="52"/>
        <v>130-139</v>
      </c>
    </row>
    <row r="404" spans="1:19" ht="15.75" customHeight="1">
      <c r="A404" s="1">
        <v>202</v>
      </c>
      <c r="B404" s="1">
        <v>2013</v>
      </c>
      <c r="C404" s="1">
        <v>14</v>
      </c>
      <c r="D404" s="1" t="s">
        <v>22</v>
      </c>
      <c r="E404" s="1" t="s">
        <v>12</v>
      </c>
      <c r="F404" s="1" t="s">
        <v>13</v>
      </c>
      <c r="G404" s="1">
        <v>116</v>
      </c>
      <c r="H404" s="1">
        <v>97</v>
      </c>
      <c r="I404" s="1" t="s">
        <v>35</v>
      </c>
      <c r="J404">
        <f t="shared" si="48"/>
        <v>1</v>
      </c>
      <c r="K404">
        <f t="shared" si="49"/>
        <v>0</v>
      </c>
      <c r="L404">
        <f t="shared" si="50"/>
        <v>0</v>
      </c>
      <c r="M404">
        <f t="shared" si="53"/>
        <v>4</v>
      </c>
      <c r="N404" s="6">
        <f t="shared" si="51"/>
        <v>0.8</v>
      </c>
      <c r="O404" t="str">
        <f t="shared" si="54"/>
        <v>Y</v>
      </c>
      <c r="P404" s="13">
        <f>VLOOKUP(E404, 'Season Position'!$A$16:$C$31,2,FALSE)</f>
        <v>2</v>
      </c>
      <c r="Q404" s="13" t="str">
        <f>VLOOKUP(E404, 'Season Position'!$A$16:$C$31,3,FALSE)</f>
        <v>Playoffs</v>
      </c>
      <c r="R404">
        <f t="shared" si="55"/>
        <v>1</v>
      </c>
      <c r="S404" s="21" t="str">
        <f t="shared" si="52"/>
        <v>110-119</v>
      </c>
    </row>
    <row r="405" spans="1:19" ht="15.75" customHeight="1">
      <c r="A405" s="1">
        <v>202</v>
      </c>
      <c r="B405" s="1">
        <v>2013</v>
      </c>
      <c r="C405" s="1">
        <v>14</v>
      </c>
      <c r="D405" s="1" t="s">
        <v>22</v>
      </c>
      <c r="E405" s="1" t="s">
        <v>13</v>
      </c>
      <c r="F405" s="1" t="s">
        <v>12</v>
      </c>
      <c r="G405" s="1">
        <v>97</v>
      </c>
      <c r="H405" s="1">
        <v>116</v>
      </c>
      <c r="I405" s="1" t="s">
        <v>37</v>
      </c>
      <c r="J405">
        <f t="shared" si="48"/>
        <v>0</v>
      </c>
      <c r="K405">
        <f t="shared" si="49"/>
        <v>1</v>
      </c>
      <c r="L405">
        <f t="shared" si="50"/>
        <v>0</v>
      </c>
      <c r="M405">
        <f t="shared" si="53"/>
        <v>7</v>
      </c>
      <c r="N405" s="6">
        <f t="shared" si="51"/>
        <v>0.6</v>
      </c>
      <c r="O405" t="str">
        <f t="shared" si="54"/>
        <v>N</v>
      </c>
      <c r="P405" s="13">
        <f>VLOOKUP(E405, 'Season Position'!$A$16:$C$31,2,FALSE)</f>
        <v>6</v>
      </c>
      <c r="Q405" s="13" t="str">
        <f>VLOOKUP(E405, 'Season Position'!$A$16:$C$31,3,FALSE)</f>
        <v>Playoffs</v>
      </c>
      <c r="R405">
        <f t="shared" si="55"/>
        <v>0</v>
      </c>
      <c r="S405" s="21" t="str">
        <f t="shared" si="52"/>
        <v>90-99</v>
      </c>
    </row>
    <row r="406" spans="1:19" ht="15.75" customHeight="1">
      <c r="A406" s="1">
        <v>203</v>
      </c>
      <c r="B406" s="1">
        <v>2013</v>
      </c>
      <c r="C406" s="1">
        <v>14</v>
      </c>
      <c r="D406" s="1" t="s">
        <v>22</v>
      </c>
      <c r="E406" s="1" t="s">
        <v>27</v>
      </c>
      <c r="F406" s="1" t="s">
        <v>14</v>
      </c>
      <c r="G406" s="1">
        <v>142</v>
      </c>
      <c r="H406" s="1">
        <v>91</v>
      </c>
      <c r="I406" s="1" t="s">
        <v>35</v>
      </c>
      <c r="J406">
        <f t="shared" si="48"/>
        <v>1</v>
      </c>
      <c r="K406">
        <f t="shared" si="49"/>
        <v>0</v>
      </c>
      <c r="L406">
        <f t="shared" si="50"/>
        <v>0</v>
      </c>
      <c r="M406">
        <f t="shared" si="53"/>
        <v>1</v>
      </c>
      <c r="N406" s="6">
        <f t="shared" si="51"/>
        <v>1</v>
      </c>
      <c r="O406" t="str">
        <f t="shared" si="54"/>
        <v>Y</v>
      </c>
      <c r="P406" s="13">
        <f>VLOOKUP(E406, 'Season Position'!$A$16:$C$31,2,FALSE)</f>
        <v>1</v>
      </c>
      <c r="Q406" s="13" t="str">
        <f>VLOOKUP(E406, 'Season Position'!$A$16:$C$31,3,FALSE)</f>
        <v>Playoffs</v>
      </c>
      <c r="R406">
        <f t="shared" si="55"/>
        <v>1</v>
      </c>
      <c r="S406" s="21" t="str">
        <f t="shared" si="52"/>
        <v>140-149</v>
      </c>
    </row>
    <row r="407" spans="1:19" ht="15.75" customHeight="1">
      <c r="A407" s="1">
        <v>203</v>
      </c>
      <c r="B407" s="1">
        <v>2013</v>
      </c>
      <c r="C407" s="1">
        <v>14</v>
      </c>
      <c r="D407" s="1" t="s">
        <v>22</v>
      </c>
      <c r="E407" s="1" t="s">
        <v>14</v>
      </c>
      <c r="F407" s="1" t="s">
        <v>27</v>
      </c>
      <c r="G407" s="1">
        <v>91</v>
      </c>
      <c r="H407" s="1">
        <v>142</v>
      </c>
      <c r="I407" s="1" t="s">
        <v>37</v>
      </c>
      <c r="J407">
        <f t="shared" si="48"/>
        <v>0</v>
      </c>
      <c r="K407">
        <f t="shared" si="49"/>
        <v>1</v>
      </c>
      <c r="L407">
        <f t="shared" si="50"/>
        <v>0</v>
      </c>
      <c r="M407">
        <f t="shared" si="53"/>
        <v>9</v>
      </c>
      <c r="N407" s="6">
        <f t="shared" si="51"/>
        <v>0.46666666666666667</v>
      </c>
      <c r="O407" t="str">
        <f t="shared" si="54"/>
        <v>N</v>
      </c>
      <c r="P407" s="13">
        <f>VLOOKUP(E407, 'Season Position'!$A$16:$C$31,2,FALSE)</f>
        <v>8</v>
      </c>
      <c r="Q407" s="13" t="str">
        <f>VLOOKUP(E407, 'Season Position'!$A$16:$C$31,3,FALSE)</f>
        <v>Playoffs</v>
      </c>
      <c r="R407">
        <f t="shared" si="55"/>
        <v>0</v>
      </c>
      <c r="S407" s="21" t="str">
        <f t="shared" si="52"/>
        <v>90-99</v>
      </c>
    </row>
    <row r="408" spans="1:19" ht="15.75" customHeight="1">
      <c r="A408" s="1">
        <v>204</v>
      </c>
      <c r="B408" s="1">
        <v>2013</v>
      </c>
      <c r="C408" s="1">
        <v>14</v>
      </c>
      <c r="D408" s="1" t="s">
        <v>23</v>
      </c>
      <c r="E408" s="1" t="s">
        <v>10</v>
      </c>
      <c r="F408" s="1" t="s">
        <v>18</v>
      </c>
      <c r="G408" s="1">
        <v>65</v>
      </c>
      <c r="H408" s="1">
        <v>92</v>
      </c>
      <c r="I408" s="1" t="s">
        <v>37</v>
      </c>
      <c r="J408">
        <f t="shared" si="48"/>
        <v>0</v>
      </c>
      <c r="K408">
        <f t="shared" si="49"/>
        <v>1</v>
      </c>
      <c r="L408">
        <f t="shared" si="50"/>
        <v>0</v>
      </c>
      <c r="M408">
        <f t="shared" si="53"/>
        <v>13</v>
      </c>
      <c r="N408" s="6">
        <f t="shared" si="51"/>
        <v>0.19999999999999996</v>
      </c>
      <c r="O408" t="str">
        <f t="shared" si="54"/>
        <v>N</v>
      </c>
      <c r="P408" s="13">
        <f>VLOOKUP(E408, 'Season Position'!$A$16:$C$31,2,FALSE)</f>
        <v>15</v>
      </c>
      <c r="Q408" s="13" t="str">
        <f>VLOOKUP(E408, 'Season Position'!$A$16:$C$31,3,FALSE)</f>
        <v>Missed</v>
      </c>
      <c r="R408">
        <f t="shared" si="55"/>
        <v>0</v>
      </c>
      <c r="S408" s="21" t="str">
        <f t="shared" si="52"/>
        <v>60-69</v>
      </c>
    </row>
    <row r="409" spans="1:19" ht="15.75" customHeight="1">
      <c r="A409" s="1">
        <v>204</v>
      </c>
      <c r="B409" s="1">
        <v>2013</v>
      </c>
      <c r="C409" s="1">
        <v>14</v>
      </c>
      <c r="D409" s="1" t="s">
        <v>23</v>
      </c>
      <c r="E409" s="1" t="s">
        <v>18</v>
      </c>
      <c r="F409" s="1" t="s">
        <v>10</v>
      </c>
      <c r="G409" s="1">
        <v>92</v>
      </c>
      <c r="H409" s="1">
        <v>65</v>
      </c>
      <c r="I409" s="1" t="s">
        <v>35</v>
      </c>
      <c r="J409">
        <f t="shared" si="48"/>
        <v>1</v>
      </c>
      <c r="K409">
        <f t="shared" si="49"/>
        <v>0</v>
      </c>
      <c r="L409">
        <f t="shared" si="50"/>
        <v>0</v>
      </c>
      <c r="M409">
        <f t="shared" si="53"/>
        <v>8</v>
      </c>
      <c r="N409" s="6">
        <f t="shared" si="51"/>
        <v>0.53333333333333333</v>
      </c>
      <c r="O409" t="str">
        <f t="shared" si="54"/>
        <v>N</v>
      </c>
      <c r="P409" s="13">
        <f>VLOOKUP(E409, 'Season Position'!$A$16:$C$31,2,FALSE)</f>
        <v>10</v>
      </c>
      <c r="Q409" s="13" t="str">
        <f>VLOOKUP(E409, 'Season Position'!$A$16:$C$31,3,FALSE)</f>
        <v>Missed</v>
      </c>
      <c r="R409">
        <f t="shared" si="55"/>
        <v>1</v>
      </c>
      <c r="S409" s="21" t="str">
        <f t="shared" si="52"/>
        <v>90-99</v>
      </c>
    </row>
    <row r="410" spans="1:19" ht="15.75" customHeight="1">
      <c r="A410" s="1">
        <v>205</v>
      </c>
      <c r="B410" s="1">
        <v>2013</v>
      </c>
      <c r="C410" s="1">
        <v>14</v>
      </c>
      <c r="D410" s="1" t="s">
        <v>23</v>
      </c>
      <c r="E410" s="1" t="s">
        <v>11</v>
      </c>
      <c r="F410" s="1" t="s">
        <v>26</v>
      </c>
      <c r="G410" s="1">
        <v>71</v>
      </c>
      <c r="H410" s="1">
        <v>74</v>
      </c>
      <c r="I410" s="1" t="s">
        <v>37</v>
      </c>
      <c r="J410">
        <f t="shared" si="48"/>
        <v>0</v>
      </c>
      <c r="K410">
        <f t="shared" si="49"/>
        <v>1</v>
      </c>
      <c r="L410">
        <f t="shared" si="50"/>
        <v>0</v>
      </c>
      <c r="M410">
        <f t="shared" si="53"/>
        <v>12</v>
      </c>
      <c r="N410" s="6">
        <f t="shared" si="51"/>
        <v>0.26666666666666672</v>
      </c>
      <c r="O410" t="str">
        <f t="shared" si="54"/>
        <v>N</v>
      </c>
      <c r="P410" s="13">
        <f>VLOOKUP(E410, 'Season Position'!$A$16:$C$31,2,FALSE)</f>
        <v>14</v>
      </c>
      <c r="Q410" s="13" t="str">
        <f>VLOOKUP(E410, 'Season Position'!$A$16:$C$31,3,FALSE)</f>
        <v>Missed</v>
      </c>
      <c r="R410">
        <f t="shared" si="55"/>
        <v>0</v>
      </c>
      <c r="S410" s="21" t="str">
        <f t="shared" si="52"/>
        <v>70-79</v>
      </c>
    </row>
    <row r="411" spans="1:19" ht="15.75" customHeight="1">
      <c r="A411" s="1">
        <v>205</v>
      </c>
      <c r="B411" s="1">
        <v>2013</v>
      </c>
      <c r="C411" s="1">
        <v>14</v>
      </c>
      <c r="D411" s="1" t="s">
        <v>23</v>
      </c>
      <c r="E411" s="1" t="s">
        <v>26</v>
      </c>
      <c r="F411" s="1" t="s">
        <v>11</v>
      </c>
      <c r="G411" s="1">
        <v>74</v>
      </c>
      <c r="H411" s="1">
        <v>71</v>
      </c>
      <c r="I411" s="1" t="s">
        <v>35</v>
      </c>
      <c r="J411">
        <f t="shared" si="48"/>
        <v>1</v>
      </c>
      <c r="K411">
        <f t="shared" si="49"/>
        <v>0</v>
      </c>
      <c r="L411">
        <f t="shared" si="50"/>
        <v>0</v>
      </c>
      <c r="M411">
        <f t="shared" si="53"/>
        <v>10</v>
      </c>
      <c r="N411" s="6">
        <f t="shared" si="51"/>
        <v>0.4</v>
      </c>
      <c r="O411" t="str">
        <f t="shared" si="54"/>
        <v>N</v>
      </c>
      <c r="P411" s="13">
        <f>VLOOKUP(E411, 'Season Position'!$A$16:$C$31,2,FALSE)</f>
        <v>9</v>
      </c>
      <c r="Q411" s="13" t="str">
        <f>VLOOKUP(E411, 'Season Position'!$A$16:$C$31,3,FALSE)</f>
        <v>Missed</v>
      </c>
      <c r="R411">
        <f t="shared" si="55"/>
        <v>1</v>
      </c>
      <c r="S411" s="21" t="str">
        <f t="shared" si="52"/>
        <v>70-79</v>
      </c>
    </row>
    <row r="412" spans="1:19" ht="15.75" customHeight="1">
      <c r="A412" s="1">
        <v>206</v>
      </c>
      <c r="B412" s="1">
        <v>2013</v>
      </c>
      <c r="C412" s="1">
        <v>14</v>
      </c>
      <c r="D412" s="1" t="s">
        <v>23</v>
      </c>
      <c r="E412" s="1" t="s">
        <v>29</v>
      </c>
      <c r="F412" s="1" t="s">
        <v>31</v>
      </c>
      <c r="G412" s="1">
        <v>56</v>
      </c>
      <c r="H412" s="1">
        <v>73</v>
      </c>
      <c r="I412" s="1" t="s">
        <v>37</v>
      </c>
      <c r="J412">
        <f t="shared" si="48"/>
        <v>0</v>
      </c>
      <c r="K412">
        <f t="shared" si="49"/>
        <v>1</v>
      </c>
      <c r="L412">
        <f t="shared" si="50"/>
        <v>0</v>
      </c>
      <c r="M412">
        <f t="shared" si="53"/>
        <v>15</v>
      </c>
      <c r="N412" s="6">
        <f t="shared" si="51"/>
        <v>6.6666666666666652E-2</v>
      </c>
      <c r="O412" t="str">
        <f t="shared" si="54"/>
        <v>N</v>
      </c>
      <c r="P412" s="13">
        <f>VLOOKUP(E412, 'Season Position'!$A$16:$C$31,2,FALSE)</f>
        <v>16</v>
      </c>
      <c r="Q412" s="13" t="str">
        <f>VLOOKUP(E412, 'Season Position'!$A$16:$C$31,3,FALSE)</f>
        <v>Missed</v>
      </c>
      <c r="R412">
        <f t="shared" si="55"/>
        <v>0</v>
      </c>
      <c r="S412" s="21" t="str">
        <f t="shared" si="52"/>
        <v>50-59</v>
      </c>
    </row>
    <row r="413" spans="1:19" ht="15.75" customHeight="1">
      <c r="A413" s="1">
        <v>206</v>
      </c>
      <c r="B413" s="1">
        <v>2013</v>
      </c>
      <c r="C413" s="1">
        <v>14</v>
      </c>
      <c r="D413" s="1" t="s">
        <v>23</v>
      </c>
      <c r="E413" s="1" t="s">
        <v>31</v>
      </c>
      <c r="F413" s="1" t="s">
        <v>29</v>
      </c>
      <c r="G413" s="1">
        <v>73</v>
      </c>
      <c r="H413" s="1">
        <v>56</v>
      </c>
      <c r="I413" s="1" t="s">
        <v>35</v>
      </c>
      <c r="J413">
        <f t="shared" si="48"/>
        <v>1</v>
      </c>
      <c r="K413">
        <f t="shared" si="49"/>
        <v>0</v>
      </c>
      <c r="L413">
        <f t="shared" si="50"/>
        <v>0</v>
      </c>
      <c r="M413">
        <f t="shared" si="53"/>
        <v>11</v>
      </c>
      <c r="N413" s="6">
        <f t="shared" si="51"/>
        <v>0.33333333333333337</v>
      </c>
      <c r="O413" t="str">
        <f t="shared" si="54"/>
        <v>N</v>
      </c>
      <c r="P413" s="13">
        <f>VLOOKUP(E413, 'Season Position'!$A$16:$C$31,2,FALSE)</f>
        <v>11</v>
      </c>
      <c r="Q413" s="13" t="str">
        <f>VLOOKUP(E413, 'Season Position'!$A$16:$C$31,3,FALSE)</f>
        <v>Missed</v>
      </c>
      <c r="R413">
        <f t="shared" si="55"/>
        <v>1</v>
      </c>
      <c r="S413" s="21" t="str">
        <f t="shared" si="52"/>
        <v>70-79</v>
      </c>
    </row>
    <row r="414" spans="1:19" ht="15.75" customHeight="1">
      <c r="A414" s="1">
        <v>207</v>
      </c>
      <c r="B414" s="1">
        <v>2013</v>
      </c>
      <c r="C414" s="1">
        <v>14</v>
      </c>
      <c r="D414" s="1" t="s">
        <v>23</v>
      </c>
      <c r="E414" s="1" t="s">
        <v>30</v>
      </c>
      <c r="F414" s="1" t="s">
        <v>25</v>
      </c>
      <c r="G414" s="1">
        <v>58</v>
      </c>
      <c r="H414" s="1">
        <v>52</v>
      </c>
      <c r="I414" s="1" t="s">
        <v>35</v>
      </c>
      <c r="J414">
        <f t="shared" si="48"/>
        <v>1</v>
      </c>
      <c r="K414">
        <f t="shared" si="49"/>
        <v>0</v>
      </c>
      <c r="L414">
        <f t="shared" si="50"/>
        <v>0</v>
      </c>
      <c r="M414">
        <f t="shared" si="53"/>
        <v>14</v>
      </c>
      <c r="N414" s="6">
        <f t="shared" si="51"/>
        <v>0.1333333333333333</v>
      </c>
      <c r="O414" t="str">
        <f t="shared" si="54"/>
        <v>N</v>
      </c>
      <c r="P414" s="13">
        <f>VLOOKUP(E414, 'Season Position'!$A$16:$C$31,2,FALSE)</f>
        <v>12</v>
      </c>
      <c r="Q414" s="13" t="str">
        <f>VLOOKUP(E414, 'Season Position'!$A$16:$C$31,3,FALSE)</f>
        <v>Missed</v>
      </c>
      <c r="R414">
        <f t="shared" si="55"/>
        <v>1</v>
      </c>
      <c r="S414" s="21" t="str">
        <f t="shared" si="52"/>
        <v>50-59</v>
      </c>
    </row>
    <row r="415" spans="1:19" ht="15.75" customHeight="1">
      <c r="A415" s="1">
        <v>207</v>
      </c>
      <c r="B415" s="1">
        <v>2013</v>
      </c>
      <c r="C415" s="1">
        <v>14</v>
      </c>
      <c r="D415" s="1" t="s">
        <v>23</v>
      </c>
      <c r="E415" s="1" t="s">
        <v>25</v>
      </c>
      <c r="F415" s="1" t="s">
        <v>30</v>
      </c>
      <c r="G415" s="1">
        <v>52</v>
      </c>
      <c r="H415" s="1">
        <v>58</v>
      </c>
      <c r="I415" s="1" t="s">
        <v>37</v>
      </c>
      <c r="J415">
        <f t="shared" si="48"/>
        <v>0</v>
      </c>
      <c r="K415">
        <f t="shared" si="49"/>
        <v>1</v>
      </c>
      <c r="L415">
        <f t="shared" si="50"/>
        <v>0</v>
      </c>
      <c r="M415">
        <f t="shared" si="53"/>
        <v>16</v>
      </c>
      <c r="N415" s="6">
        <f t="shared" si="51"/>
        <v>0</v>
      </c>
      <c r="O415" t="str">
        <f t="shared" si="54"/>
        <v>N</v>
      </c>
      <c r="P415" s="13">
        <f>VLOOKUP(E415, 'Season Position'!$A$16:$C$31,2,FALSE)</f>
        <v>13</v>
      </c>
      <c r="Q415" s="13" t="str">
        <f>VLOOKUP(E415, 'Season Position'!$A$16:$C$31,3,FALSE)</f>
        <v>Missed</v>
      </c>
      <c r="R415">
        <f t="shared" si="55"/>
        <v>0</v>
      </c>
      <c r="S415" s="21" t="str">
        <f t="shared" si="52"/>
        <v>50-59</v>
      </c>
    </row>
    <row r="416" spans="1:19" ht="15.75" customHeight="1">
      <c r="A416" s="1">
        <v>208</v>
      </c>
      <c r="B416" s="1">
        <v>2013</v>
      </c>
      <c r="C416" s="1">
        <v>15</v>
      </c>
      <c r="D416" s="1" t="s">
        <v>22</v>
      </c>
      <c r="E416" s="1" t="s">
        <v>27</v>
      </c>
      <c r="F416" s="1" t="s">
        <v>28</v>
      </c>
      <c r="G416" s="1">
        <v>89</v>
      </c>
      <c r="H416" s="1">
        <v>56</v>
      </c>
      <c r="I416" s="1" t="s">
        <v>35</v>
      </c>
      <c r="J416">
        <f t="shared" si="48"/>
        <v>1</v>
      </c>
      <c r="K416">
        <f t="shared" si="49"/>
        <v>0</v>
      </c>
      <c r="L416">
        <f t="shared" si="50"/>
        <v>0</v>
      </c>
      <c r="M416">
        <f t="shared" si="53"/>
        <v>9</v>
      </c>
      <c r="N416" s="6">
        <f t="shared" si="51"/>
        <v>0.46666666666666667</v>
      </c>
      <c r="O416" t="str">
        <f t="shared" si="54"/>
        <v>N</v>
      </c>
      <c r="P416" s="13">
        <f>VLOOKUP(E416, 'Season Position'!$A$16:$C$31,2,FALSE)</f>
        <v>1</v>
      </c>
      <c r="Q416" s="13" t="str">
        <f>VLOOKUP(E416, 'Season Position'!$A$16:$C$31,3,FALSE)</f>
        <v>Playoffs</v>
      </c>
      <c r="R416">
        <f t="shared" si="55"/>
        <v>1</v>
      </c>
      <c r="S416" s="21" t="str">
        <f t="shared" si="52"/>
        <v>80-89</v>
      </c>
    </row>
    <row r="417" spans="1:19" ht="15.75" customHeight="1">
      <c r="A417" s="1">
        <v>208</v>
      </c>
      <c r="B417" s="1">
        <v>2013</v>
      </c>
      <c r="C417" s="1">
        <v>15</v>
      </c>
      <c r="D417" s="1" t="s">
        <v>22</v>
      </c>
      <c r="E417" s="1" t="s">
        <v>28</v>
      </c>
      <c r="F417" s="1" t="s">
        <v>27</v>
      </c>
      <c r="G417" s="1">
        <v>56</v>
      </c>
      <c r="H417" s="1">
        <v>89</v>
      </c>
      <c r="I417" s="1" t="s">
        <v>37</v>
      </c>
      <c r="J417">
        <f t="shared" si="48"/>
        <v>0</v>
      </c>
      <c r="K417">
        <f t="shared" si="49"/>
        <v>1</v>
      </c>
      <c r="L417">
        <f t="shared" si="50"/>
        <v>0</v>
      </c>
      <c r="M417">
        <f t="shared" si="53"/>
        <v>16</v>
      </c>
      <c r="N417" s="6">
        <f t="shared" si="51"/>
        <v>0</v>
      </c>
      <c r="O417" t="str">
        <f t="shared" si="54"/>
        <v>N</v>
      </c>
      <c r="P417" s="13">
        <f>VLOOKUP(E417, 'Season Position'!$A$16:$C$31,2,FALSE)</f>
        <v>3</v>
      </c>
      <c r="Q417" s="13" t="str">
        <f>VLOOKUP(E417, 'Season Position'!$A$16:$C$31,3,FALSE)</f>
        <v>Playoffs</v>
      </c>
      <c r="R417">
        <f t="shared" si="55"/>
        <v>0</v>
      </c>
      <c r="S417" s="21" t="str">
        <f t="shared" si="52"/>
        <v>50-59</v>
      </c>
    </row>
    <row r="418" spans="1:19" ht="15.75" customHeight="1">
      <c r="A418" s="1">
        <v>209</v>
      </c>
      <c r="B418" s="1">
        <v>2013</v>
      </c>
      <c r="C418" s="1">
        <v>15</v>
      </c>
      <c r="D418" s="1" t="s">
        <v>22</v>
      </c>
      <c r="E418" s="1" t="s">
        <v>21</v>
      </c>
      <c r="F418" s="1" t="s">
        <v>12</v>
      </c>
      <c r="G418" s="1">
        <v>84</v>
      </c>
      <c r="H418" s="1">
        <v>117</v>
      </c>
      <c r="I418" s="1" t="s">
        <v>37</v>
      </c>
      <c r="J418">
        <f t="shared" si="48"/>
        <v>0</v>
      </c>
      <c r="K418">
        <f t="shared" si="49"/>
        <v>1</v>
      </c>
      <c r="L418">
        <f t="shared" si="50"/>
        <v>0</v>
      </c>
      <c r="M418">
        <f t="shared" si="53"/>
        <v>11</v>
      </c>
      <c r="N418" s="6">
        <f t="shared" si="51"/>
        <v>0.33333333333333337</v>
      </c>
      <c r="O418" t="str">
        <f t="shared" si="54"/>
        <v>N</v>
      </c>
      <c r="P418" s="13">
        <f>VLOOKUP(E418, 'Season Position'!$A$16:$C$31,2,FALSE)</f>
        <v>4</v>
      </c>
      <c r="Q418" s="13" t="str">
        <f>VLOOKUP(E418, 'Season Position'!$A$16:$C$31,3,FALSE)</f>
        <v>Playoffs</v>
      </c>
      <c r="R418">
        <f t="shared" si="55"/>
        <v>0</v>
      </c>
      <c r="S418" s="21" t="str">
        <f t="shared" si="52"/>
        <v>80-89</v>
      </c>
    </row>
    <row r="419" spans="1:19" ht="15.75" customHeight="1">
      <c r="A419" s="1">
        <v>209</v>
      </c>
      <c r="B419" s="1">
        <v>2013</v>
      </c>
      <c r="C419" s="1">
        <v>15</v>
      </c>
      <c r="D419" s="1" t="s">
        <v>22</v>
      </c>
      <c r="E419" s="1" t="s">
        <v>12</v>
      </c>
      <c r="F419" s="1" t="s">
        <v>21</v>
      </c>
      <c r="G419" s="1">
        <v>117</v>
      </c>
      <c r="H419" s="1">
        <v>84</v>
      </c>
      <c r="I419" s="1" t="s">
        <v>35</v>
      </c>
      <c r="J419">
        <f t="shared" si="48"/>
        <v>1</v>
      </c>
      <c r="K419">
        <f t="shared" si="49"/>
        <v>0</v>
      </c>
      <c r="L419">
        <f t="shared" si="50"/>
        <v>0</v>
      </c>
      <c r="M419">
        <f t="shared" si="53"/>
        <v>3</v>
      </c>
      <c r="N419" s="6">
        <f t="shared" si="51"/>
        <v>0.8666666666666667</v>
      </c>
      <c r="O419" t="str">
        <f t="shared" si="54"/>
        <v>Y</v>
      </c>
      <c r="P419" s="13">
        <f>VLOOKUP(E419, 'Season Position'!$A$16:$C$31,2,FALSE)</f>
        <v>2</v>
      </c>
      <c r="Q419" s="13" t="str">
        <f>VLOOKUP(E419, 'Season Position'!$A$16:$C$31,3,FALSE)</f>
        <v>Playoffs</v>
      </c>
      <c r="R419">
        <f t="shared" si="55"/>
        <v>1</v>
      </c>
      <c r="S419" s="21" t="str">
        <f t="shared" si="52"/>
        <v>110-119</v>
      </c>
    </row>
    <row r="420" spans="1:19" ht="15.75" customHeight="1">
      <c r="A420" s="1">
        <v>210</v>
      </c>
      <c r="B420" s="1">
        <v>2013</v>
      </c>
      <c r="C420" s="1">
        <v>15</v>
      </c>
      <c r="D420" s="1" t="s">
        <v>24</v>
      </c>
      <c r="E420" s="1" t="s">
        <v>13</v>
      </c>
      <c r="F420" s="1" t="s">
        <v>14</v>
      </c>
      <c r="G420" s="1">
        <v>126</v>
      </c>
      <c r="H420" s="1">
        <v>96</v>
      </c>
      <c r="I420" s="1" t="s">
        <v>35</v>
      </c>
      <c r="J420">
        <f t="shared" si="48"/>
        <v>1</v>
      </c>
      <c r="K420">
        <f t="shared" si="49"/>
        <v>0</v>
      </c>
      <c r="L420">
        <f t="shared" si="50"/>
        <v>0</v>
      </c>
      <c r="M420">
        <f t="shared" si="53"/>
        <v>2</v>
      </c>
      <c r="N420" s="6">
        <f t="shared" si="51"/>
        <v>0.93333333333333335</v>
      </c>
      <c r="O420" t="str">
        <f t="shared" si="54"/>
        <v>Y</v>
      </c>
      <c r="P420" s="13">
        <f>VLOOKUP(E420, 'Season Position'!$A$16:$C$31,2,FALSE)</f>
        <v>6</v>
      </c>
      <c r="Q420" s="13" t="str">
        <f>VLOOKUP(E420, 'Season Position'!$A$16:$C$31,3,FALSE)</f>
        <v>Playoffs</v>
      </c>
      <c r="R420">
        <f t="shared" si="55"/>
        <v>1</v>
      </c>
      <c r="S420" s="21" t="str">
        <f t="shared" si="52"/>
        <v>120-129</v>
      </c>
    </row>
    <row r="421" spans="1:19" ht="15.75" customHeight="1">
      <c r="A421" s="1">
        <v>210</v>
      </c>
      <c r="B421" s="1">
        <v>2013</v>
      </c>
      <c r="C421" s="1">
        <v>15</v>
      </c>
      <c r="D421" s="1" t="s">
        <v>24</v>
      </c>
      <c r="E421" s="1" t="s">
        <v>14</v>
      </c>
      <c r="F421" s="1" t="s">
        <v>13</v>
      </c>
      <c r="G421" s="1">
        <v>96</v>
      </c>
      <c r="H421" s="1">
        <v>126</v>
      </c>
      <c r="I421" s="1" t="s">
        <v>37</v>
      </c>
      <c r="J421">
        <f t="shared" si="48"/>
        <v>0</v>
      </c>
      <c r="K421">
        <f t="shared" si="49"/>
        <v>1</v>
      </c>
      <c r="L421">
        <f t="shared" si="50"/>
        <v>0</v>
      </c>
      <c r="M421">
        <f t="shared" si="53"/>
        <v>7</v>
      </c>
      <c r="N421" s="6">
        <f t="shared" si="51"/>
        <v>0.6</v>
      </c>
      <c r="O421" t="str">
        <f t="shared" si="54"/>
        <v>N</v>
      </c>
      <c r="P421" s="13">
        <f>VLOOKUP(E421, 'Season Position'!$A$16:$C$31,2,FALSE)</f>
        <v>8</v>
      </c>
      <c r="Q421" s="13" t="str">
        <f>VLOOKUP(E421, 'Season Position'!$A$16:$C$31,3,FALSE)</f>
        <v>Playoffs</v>
      </c>
      <c r="R421">
        <f t="shared" si="55"/>
        <v>0</v>
      </c>
      <c r="S421" s="21" t="str">
        <f t="shared" si="52"/>
        <v>90-99</v>
      </c>
    </row>
    <row r="422" spans="1:19" ht="15.75" customHeight="1">
      <c r="A422" s="1">
        <v>211</v>
      </c>
      <c r="B422" s="1">
        <v>2013</v>
      </c>
      <c r="C422" s="1">
        <v>15</v>
      </c>
      <c r="D422" s="1" t="s">
        <v>24</v>
      </c>
      <c r="E422" s="1" t="s">
        <v>16</v>
      </c>
      <c r="F422" s="1" t="s">
        <v>20</v>
      </c>
      <c r="G422" s="1">
        <v>77</v>
      </c>
      <c r="H422" s="1">
        <v>160</v>
      </c>
      <c r="I422" s="1" t="s">
        <v>37</v>
      </c>
      <c r="J422">
        <f t="shared" si="48"/>
        <v>0</v>
      </c>
      <c r="K422">
        <f t="shared" si="49"/>
        <v>1</v>
      </c>
      <c r="L422">
        <f t="shared" si="50"/>
        <v>0</v>
      </c>
      <c r="M422">
        <f t="shared" si="53"/>
        <v>13</v>
      </c>
      <c r="N422" s="6">
        <f t="shared" si="51"/>
        <v>0.19999999999999996</v>
      </c>
      <c r="O422" t="str">
        <f t="shared" si="54"/>
        <v>N</v>
      </c>
      <c r="P422" s="13">
        <f>VLOOKUP(E422, 'Season Position'!$A$16:$C$31,2,FALSE)</f>
        <v>7</v>
      </c>
      <c r="Q422" s="13" t="str">
        <f>VLOOKUP(E422, 'Season Position'!$A$16:$C$31,3,FALSE)</f>
        <v>Playoffs</v>
      </c>
      <c r="R422">
        <f t="shared" si="55"/>
        <v>0</v>
      </c>
      <c r="S422" s="21" t="str">
        <f t="shared" si="52"/>
        <v>70-79</v>
      </c>
    </row>
    <row r="423" spans="1:19" ht="15.75" customHeight="1">
      <c r="A423" s="1">
        <v>211</v>
      </c>
      <c r="B423" s="1">
        <v>2013</v>
      </c>
      <c r="C423" s="1">
        <v>15</v>
      </c>
      <c r="D423" s="1" t="s">
        <v>24</v>
      </c>
      <c r="E423" s="1" t="s">
        <v>20</v>
      </c>
      <c r="F423" s="1" t="s">
        <v>16</v>
      </c>
      <c r="G423" s="1">
        <v>160</v>
      </c>
      <c r="H423" s="1">
        <v>77</v>
      </c>
      <c r="I423" s="1" t="s">
        <v>35</v>
      </c>
      <c r="J423">
        <f t="shared" si="48"/>
        <v>1</v>
      </c>
      <c r="K423">
        <f t="shared" si="49"/>
        <v>0</v>
      </c>
      <c r="L423">
        <f t="shared" si="50"/>
        <v>0</v>
      </c>
      <c r="M423">
        <f t="shared" si="53"/>
        <v>1</v>
      </c>
      <c r="N423" s="6">
        <f t="shared" si="51"/>
        <v>1</v>
      </c>
      <c r="O423" t="str">
        <f t="shared" si="54"/>
        <v>Y</v>
      </c>
      <c r="P423" s="13">
        <f>VLOOKUP(E423, 'Season Position'!$A$16:$C$31,2,FALSE)</f>
        <v>5</v>
      </c>
      <c r="Q423" s="13" t="str">
        <f>VLOOKUP(E423, 'Season Position'!$A$16:$C$31,3,FALSE)</f>
        <v>Playoffs</v>
      </c>
      <c r="R423">
        <f t="shared" si="55"/>
        <v>1</v>
      </c>
      <c r="S423" s="21" t="str">
        <f t="shared" si="52"/>
        <v>160-169</v>
      </c>
    </row>
    <row r="424" spans="1:19" ht="15.75" customHeight="1">
      <c r="A424" s="1">
        <v>212</v>
      </c>
      <c r="B424" s="1">
        <v>2013</v>
      </c>
      <c r="C424" s="1">
        <v>15</v>
      </c>
      <c r="D424" s="1" t="s">
        <v>23</v>
      </c>
      <c r="E424" s="1" t="s">
        <v>25</v>
      </c>
      <c r="F424" s="1" t="s">
        <v>10</v>
      </c>
      <c r="G424" s="1">
        <v>98</v>
      </c>
      <c r="H424" s="1">
        <v>61</v>
      </c>
      <c r="I424" s="1" t="s">
        <v>35</v>
      </c>
      <c r="J424">
        <f t="shared" si="48"/>
        <v>1</v>
      </c>
      <c r="K424">
        <f t="shared" si="49"/>
        <v>0</v>
      </c>
      <c r="L424">
        <f t="shared" si="50"/>
        <v>0</v>
      </c>
      <c r="M424">
        <f t="shared" si="53"/>
        <v>5</v>
      </c>
      <c r="N424" s="6">
        <f t="shared" si="51"/>
        <v>0.73333333333333339</v>
      </c>
      <c r="O424" t="str">
        <f t="shared" si="54"/>
        <v>N</v>
      </c>
      <c r="P424" s="13">
        <f>VLOOKUP(E424, 'Season Position'!$A$16:$C$31,2,FALSE)</f>
        <v>13</v>
      </c>
      <c r="Q424" s="13" t="str">
        <f>VLOOKUP(E424, 'Season Position'!$A$16:$C$31,3,FALSE)</f>
        <v>Missed</v>
      </c>
      <c r="R424">
        <f t="shared" si="55"/>
        <v>1</v>
      </c>
      <c r="S424" s="21" t="str">
        <f t="shared" si="52"/>
        <v>90-99</v>
      </c>
    </row>
    <row r="425" spans="1:19" ht="15.75" customHeight="1">
      <c r="A425" s="1">
        <v>212</v>
      </c>
      <c r="B425" s="1">
        <v>2013</v>
      </c>
      <c r="C425" s="1">
        <v>15</v>
      </c>
      <c r="D425" s="1" t="s">
        <v>23</v>
      </c>
      <c r="E425" s="1" t="s">
        <v>10</v>
      </c>
      <c r="F425" s="1" t="s">
        <v>25</v>
      </c>
      <c r="G425" s="1">
        <v>61</v>
      </c>
      <c r="H425" s="1">
        <v>98</v>
      </c>
      <c r="I425" s="1" t="s">
        <v>37</v>
      </c>
      <c r="J425">
        <f t="shared" si="48"/>
        <v>0</v>
      </c>
      <c r="K425">
        <f t="shared" si="49"/>
        <v>1</v>
      </c>
      <c r="L425">
        <f t="shared" si="50"/>
        <v>0</v>
      </c>
      <c r="M425">
        <f t="shared" si="53"/>
        <v>15</v>
      </c>
      <c r="N425" s="6">
        <f t="shared" si="51"/>
        <v>6.6666666666666652E-2</v>
      </c>
      <c r="O425" t="str">
        <f t="shared" si="54"/>
        <v>N</v>
      </c>
      <c r="P425" s="13">
        <f>VLOOKUP(E425, 'Season Position'!$A$16:$C$31,2,FALSE)</f>
        <v>15</v>
      </c>
      <c r="Q425" s="13" t="str">
        <f>VLOOKUP(E425, 'Season Position'!$A$16:$C$31,3,FALSE)</f>
        <v>Missed</v>
      </c>
      <c r="R425">
        <f t="shared" si="55"/>
        <v>0</v>
      </c>
      <c r="S425" s="21" t="str">
        <f t="shared" si="52"/>
        <v>60-69</v>
      </c>
    </row>
    <row r="426" spans="1:19" ht="15.75" customHeight="1">
      <c r="A426" s="1">
        <v>213</v>
      </c>
      <c r="B426" s="1">
        <v>2013</v>
      </c>
      <c r="C426" s="1">
        <v>15</v>
      </c>
      <c r="D426" s="1" t="s">
        <v>23</v>
      </c>
      <c r="E426" s="1" t="s">
        <v>31</v>
      </c>
      <c r="F426" s="1" t="s">
        <v>26</v>
      </c>
      <c r="G426" s="1">
        <v>92</v>
      </c>
      <c r="H426" s="1">
        <v>97</v>
      </c>
      <c r="I426" s="1" t="s">
        <v>37</v>
      </c>
      <c r="J426">
        <f t="shared" si="48"/>
        <v>0</v>
      </c>
      <c r="K426">
        <f t="shared" si="49"/>
        <v>1</v>
      </c>
      <c r="L426">
        <f t="shared" si="50"/>
        <v>0</v>
      </c>
      <c r="M426">
        <f t="shared" si="53"/>
        <v>8</v>
      </c>
      <c r="N426" s="6">
        <f t="shared" si="51"/>
        <v>0.53333333333333333</v>
      </c>
      <c r="O426" t="str">
        <f t="shared" si="54"/>
        <v>N</v>
      </c>
      <c r="P426" s="13">
        <f>VLOOKUP(E426, 'Season Position'!$A$16:$C$31,2,FALSE)</f>
        <v>11</v>
      </c>
      <c r="Q426" s="13" t="str">
        <f>VLOOKUP(E426, 'Season Position'!$A$16:$C$31,3,FALSE)</f>
        <v>Missed</v>
      </c>
      <c r="R426">
        <f t="shared" si="55"/>
        <v>0</v>
      </c>
      <c r="S426" s="21" t="str">
        <f t="shared" si="52"/>
        <v>90-99</v>
      </c>
    </row>
    <row r="427" spans="1:19" ht="15.75" customHeight="1">
      <c r="A427" s="1">
        <v>213</v>
      </c>
      <c r="B427" s="1">
        <v>2013</v>
      </c>
      <c r="C427" s="1">
        <v>15</v>
      </c>
      <c r="D427" s="1" t="s">
        <v>23</v>
      </c>
      <c r="E427" s="1" t="s">
        <v>26</v>
      </c>
      <c r="F427" s="1" t="s">
        <v>31</v>
      </c>
      <c r="G427" s="1">
        <v>97</v>
      </c>
      <c r="H427" s="1">
        <v>92</v>
      </c>
      <c r="I427" s="1" t="s">
        <v>35</v>
      </c>
      <c r="J427">
        <f t="shared" si="48"/>
        <v>1</v>
      </c>
      <c r="K427">
        <f t="shared" si="49"/>
        <v>0</v>
      </c>
      <c r="L427">
        <f t="shared" si="50"/>
        <v>0</v>
      </c>
      <c r="M427">
        <f t="shared" si="53"/>
        <v>6</v>
      </c>
      <c r="N427" s="6">
        <f t="shared" si="51"/>
        <v>0.66666666666666674</v>
      </c>
      <c r="O427" t="str">
        <f t="shared" si="54"/>
        <v>N</v>
      </c>
      <c r="P427" s="13">
        <f>VLOOKUP(E427, 'Season Position'!$A$16:$C$31,2,FALSE)</f>
        <v>9</v>
      </c>
      <c r="Q427" s="13" t="str">
        <f>VLOOKUP(E427, 'Season Position'!$A$16:$C$31,3,FALSE)</f>
        <v>Missed</v>
      </c>
      <c r="R427">
        <f t="shared" si="55"/>
        <v>1</v>
      </c>
      <c r="S427" s="21" t="str">
        <f t="shared" si="52"/>
        <v>90-99</v>
      </c>
    </row>
    <row r="428" spans="1:19" ht="15.75" customHeight="1">
      <c r="A428" s="1">
        <v>214</v>
      </c>
      <c r="B428" s="1">
        <v>2013</v>
      </c>
      <c r="C428" s="1">
        <v>15</v>
      </c>
      <c r="D428" s="1" t="s">
        <v>23</v>
      </c>
      <c r="E428" s="1" t="s">
        <v>18</v>
      </c>
      <c r="F428" s="1" t="s">
        <v>11</v>
      </c>
      <c r="G428" s="1">
        <v>87</v>
      </c>
      <c r="H428" s="1">
        <v>84</v>
      </c>
      <c r="I428" s="1" t="s">
        <v>35</v>
      </c>
      <c r="J428">
        <f t="shared" si="48"/>
        <v>1</v>
      </c>
      <c r="K428">
        <f t="shared" si="49"/>
        <v>0</v>
      </c>
      <c r="L428">
        <f t="shared" si="50"/>
        <v>0</v>
      </c>
      <c r="M428">
        <f t="shared" si="53"/>
        <v>10</v>
      </c>
      <c r="N428" s="6">
        <f t="shared" si="51"/>
        <v>0.4</v>
      </c>
      <c r="O428" t="str">
        <f t="shared" si="54"/>
        <v>N</v>
      </c>
      <c r="P428" s="13">
        <f>VLOOKUP(E428, 'Season Position'!$A$16:$C$31,2,FALSE)</f>
        <v>10</v>
      </c>
      <c r="Q428" s="13" t="str">
        <f>VLOOKUP(E428, 'Season Position'!$A$16:$C$31,3,FALSE)</f>
        <v>Missed</v>
      </c>
      <c r="R428">
        <f t="shared" si="55"/>
        <v>1</v>
      </c>
      <c r="S428" s="21" t="str">
        <f t="shared" si="52"/>
        <v>80-89</v>
      </c>
    </row>
    <row r="429" spans="1:19" ht="15.75" customHeight="1">
      <c r="A429" s="1">
        <v>214</v>
      </c>
      <c r="B429" s="1">
        <v>2013</v>
      </c>
      <c r="C429" s="1">
        <v>15</v>
      </c>
      <c r="D429" s="1" t="s">
        <v>23</v>
      </c>
      <c r="E429" s="1" t="s">
        <v>11</v>
      </c>
      <c r="F429" s="1" t="s">
        <v>18</v>
      </c>
      <c r="G429" s="1">
        <v>84</v>
      </c>
      <c r="H429" s="1">
        <v>87</v>
      </c>
      <c r="I429" s="1" t="s">
        <v>37</v>
      </c>
      <c r="J429">
        <f t="shared" si="48"/>
        <v>0</v>
      </c>
      <c r="K429">
        <f t="shared" si="49"/>
        <v>1</v>
      </c>
      <c r="L429">
        <f t="shared" si="50"/>
        <v>0</v>
      </c>
      <c r="M429">
        <f t="shared" si="53"/>
        <v>11</v>
      </c>
      <c r="N429" s="6">
        <f t="shared" si="51"/>
        <v>0.33333333333333337</v>
      </c>
      <c r="O429" t="str">
        <f t="shared" si="54"/>
        <v>N</v>
      </c>
      <c r="P429" s="13">
        <f>VLOOKUP(E429, 'Season Position'!$A$16:$C$31,2,FALSE)</f>
        <v>14</v>
      </c>
      <c r="Q429" s="13" t="str">
        <f>VLOOKUP(E429, 'Season Position'!$A$16:$C$31,3,FALSE)</f>
        <v>Missed</v>
      </c>
      <c r="R429">
        <f t="shared" si="55"/>
        <v>0</v>
      </c>
      <c r="S429" s="21" t="str">
        <f t="shared" si="52"/>
        <v>80-89</v>
      </c>
    </row>
    <row r="430" spans="1:19" ht="15.75" customHeight="1">
      <c r="A430" s="1">
        <v>215</v>
      </c>
      <c r="B430" s="1">
        <v>2013</v>
      </c>
      <c r="C430" s="1">
        <v>15</v>
      </c>
      <c r="D430" s="1" t="s">
        <v>23</v>
      </c>
      <c r="E430" s="1" t="s">
        <v>30</v>
      </c>
      <c r="F430" s="1" t="s">
        <v>29</v>
      </c>
      <c r="G430" s="1">
        <v>99</v>
      </c>
      <c r="H430" s="1">
        <v>72</v>
      </c>
      <c r="I430" s="1" t="s">
        <v>35</v>
      </c>
      <c r="J430">
        <f t="shared" si="48"/>
        <v>1</v>
      </c>
      <c r="K430">
        <f t="shared" si="49"/>
        <v>0</v>
      </c>
      <c r="L430">
        <f t="shared" si="50"/>
        <v>0</v>
      </c>
      <c r="M430">
        <f t="shared" si="53"/>
        <v>4</v>
      </c>
      <c r="N430" s="6">
        <f t="shared" si="51"/>
        <v>0.8</v>
      </c>
      <c r="O430" t="str">
        <f t="shared" si="54"/>
        <v>N</v>
      </c>
      <c r="P430" s="13">
        <f>VLOOKUP(E430, 'Season Position'!$A$16:$C$31,2,FALSE)</f>
        <v>12</v>
      </c>
      <c r="Q430" s="13" t="str">
        <f>VLOOKUP(E430, 'Season Position'!$A$16:$C$31,3,FALSE)</f>
        <v>Missed</v>
      </c>
      <c r="R430">
        <f t="shared" si="55"/>
        <v>1</v>
      </c>
      <c r="S430" s="21" t="str">
        <f t="shared" si="52"/>
        <v>90-99</v>
      </c>
    </row>
    <row r="431" spans="1:19" ht="15.75" customHeight="1">
      <c r="A431" s="1">
        <v>215</v>
      </c>
      <c r="B431" s="1">
        <v>2013</v>
      </c>
      <c r="C431" s="1">
        <v>15</v>
      </c>
      <c r="D431" s="1" t="s">
        <v>23</v>
      </c>
      <c r="E431" s="1" t="s">
        <v>29</v>
      </c>
      <c r="F431" s="1" t="s">
        <v>30</v>
      </c>
      <c r="G431" s="1">
        <v>72</v>
      </c>
      <c r="H431" s="1">
        <v>99</v>
      </c>
      <c r="I431" s="1" t="s">
        <v>37</v>
      </c>
      <c r="J431">
        <f t="shared" si="48"/>
        <v>0</v>
      </c>
      <c r="K431">
        <f t="shared" si="49"/>
        <v>1</v>
      </c>
      <c r="L431">
        <f t="shared" si="50"/>
        <v>0</v>
      </c>
      <c r="M431">
        <f t="shared" si="53"/>
        <v>14</v>
      </c>
      <c r="N431" s="6">
        <f t="shared" si="51"/>
        <v>0.1333333333333333</v>
      </c>
      <c r="O431" t="str">
        <f t="shared" si="54"/>
        <v>N</v>
      </c>
      <c r="P431" s="13">
        <f>VLOOKUP(E431, 'Season Position'!$A$16:$C$31,2,FALSE)</f>
        <v>16</v>
      </c>
      <c r="Q431" s="13" t="str">
        <f>VLOOKUP(E431, 'Season Position'!$A$16:$C$31,3,FALSE)</f>
        <v>Missed</v>
      </c>
      <c r="R431">
        <f t="shared" si="55"/>
        <v>0</v>
      </c>
      <c r="S431" s="21" t="str">
        <f t="shared" si="52"/>
        <v>70-79</v>
      </c>
    </row>
    <row r="432" spans="1:19" ht="15.75" customHeight="1">
      <c r="A432" s="1">
        <v>216</v>
      </c>
      <c r="B432" s="1">
        <v>2013</v>
      </c>
      <c r="C432" s="1">
        <v>16</v>
      </c>
      <c r="D432" s="1" t="s">
        <v>22</v>
      </c>
      <c r="E432" s="1" t="s">
        <v>27</v>
      </c>
      <c r="F432" s="1" t="s">
        <v>12</v>
      </c>
      <c r="G432" s="1">
        <v>95</v>
      </c>
      <c r="H432" s="1">
        <v>91</v>
      </c>
      <c r="I432" s="1" t="s">
        <v>35</v>
      </c>
      <c r="J432">
        <f t="shared" si="48"/>
        <v>1</v>
      </c>
      <c r="K432">
        <f t="shared" si="49"/>
        <v>0</v>
      </c>
      <c r="L432">
        <f t="shared" si="50"/>
        <v>0</v>
      </c>
      <c r="M432">
        <f t="shared" si="53"/>
        <v>5</v>
      </c>
      <c r="N432" s="6">
        <f t="shared" si="51"/>
        <v>0.73333333333333339</v>
      </c>
      <c r="O432" t="str">
        <f t="shared" si="54"/>
        <v>N</v>
      </c>
      <c r="P432" s="13">
        <f>VLOOKUP(E432, 'Season Position'!$A$16:$C$31,2,FALSE)</f>
        <v>1</v>
      </c>
      <c r="Q432" s="13" t="str">
        <f>VLOOKUP(E432, 'Season Position'!$A$16:$C$31,3,FALSE)</f>
        <v>Playoffs</v>
      </c>
      <c r="R432">
        <f t="shared" si="55"/>
        <v>1</v>
      </c>
      <c r="S432" s="21" t="str">
        <f t="shared" si="52"/>
        <v>90-99</v>
      </c>
    </row>
    <row r="433" spans="1:19" ht="15.75" customHeight="1">
      <c r="A433" s="1">
        <v>216</v>
      </c>
      <c r="B433" s="1">
        <v>2013</v>
      </c>
      <c r="C433" s="1">
        <v>16</v>
      </c>
      <c r="D433" s="1" t="s">
        <v>22</v>
      </c>
      <c r="E433" s="1" t="s">
        <v>12</v>
      </c>
      <c r="F433" s="1" t="s">
        <v>27</v>
      </c>
      <c r="G433" s="1">
        <v>91</v>
      </c>
      <c r="H433" s="1">
        <v>95</v>
      </c>
      <c r="I433" s="1" t="s">
        <v>37</v>
      </c>
      <c r="J433">
        <f t="shared" si="48"/>
        <v>0</v>
      </c>
      <c r="K433">
        <f t="shared" si="49"/>
        <v>1</v>
      </c>
      <c r="L433">
        <f t="shared" si="50"/>
        <v>0</v>
      </c>
      <c r="M433">
        <f t="shared" si="53"/>
        <v>7</v>
      </c>
      <c r="N433" s="6">
        <f t="shared" si="51"/>
        <v>0.6</v>
      </c>
      <c r="O433" t="str">
        <f t="shared" si="54"/>
        <v>N</v>
      </c>
      <c r="P433" s="13">
        <f>VLOOKUP(E433, 'Season Position'!$A$16:$C$31,2,FALSE)</f>
        <v>2</v>
      </c>
      <c r="Q433" s="13" t="str">
        <f>VLOOKUP(E433, 'Season Position'!$A$16:$C$31,3,FALSE)</f>
        <v>Playoffs</v>
      </c>
      <c r="R433">
        <f t="shared" si="55"/>
        <v>0</v>
      </c>
      <c r="S433" s="21" t="str">
        <f t="shared" si="52"/>
        <v>90-99</v>
      </c>
    </row>
    <row r="434" spans="1:19" ht="15.75" customHeight="1">
      <c r="A434" s="1">
        <v>217</v>
      </c>
      <c r="B434" s="1">
        <v>2013</v>
      </c>
      <c r="C434" s="1">
        <v>16</v>
      </c>
      <c r="D434" s="1" t="s">
        <v>24</v>
      </c>
      <c r="E434" s="1" t="s">
        <v>21</v>
      </c>
      <c r="F434" s="1" t="s">
        <v>28</v>
      </c>
      <c r="G434" s="1">
        <v>94</v>
      </c>
      <c r="H434" s="1">
        <v>105</v>
      </c>
      <c r="I434" s="1" t="s">
        <v>37</v>
      </c>
      <c r="J434">
        <f t="shared" si="48"/>
        <v>0</v>
      </c>
      <c r="K434">
        <f t="shared" si="49"/>
        <v>1</v>
      </c>
      <c r="L434">
        <f t="shared" si="50"/>
        <v>0</v>
      </c>
      <c r="M434">
        <f t="shared" si="53"/>
        <v>6</v>
      </c>
      <c r="N434" s="6">
        <f t="shared" si="51"/>
        <v>0.66666666666666674</v>
      </c>
      <c r="O434" t="str">
        <f t="shared" si="54"/>
        <v>N</v>
      </c>
      <c r="P434" s="13">
        <f>VLOOKUP(E434, 'Season Position'!$A$16:$C$31,2,FALSE)</f>
        <v>4</v>
      </c>
      <c r="Q434" s="13" t="str">
        <f>VLOOKUP(E434, 'Season Position'!$A$16:$C$31,3,FALSE)</f>
        <v>Playoffs</v>
      </c>
      <c r="R434">
        <f t="shared" si="55"/>
        <v>0</v>
      </c>
      <c r="S434" s="21" t="str">
        <f t="shared" si="52"/>
        <v>90-99</v>
      </c>
    </row>
    <row r="435" spans="1:19" ht="15.75" customHeight="1">
      <c r="A435" s="1">
        <v>217</v>
      </c>
      <c r="B435" s="1">
        <v>2013</v>
      </c>
      <c r="C435" s="1">
        <v>16</v>
      </c>
      <c r="D435" s="1" t="s">
        <v>24</v>
      </c>
      <c r="E435" s="1" t="s">
        <v>28</v>
      </c>
      <c r="F435" s="1" t="s">
        <v>21</v>
      </c>
      <c r="G435" s="1">
        <v>105</v>
      </c>
      <c r="H435" s="1">
        <v>94</v>
      </c>
      <c r="I435" s="1" t="s">
        <v>35</v>
      </c>
      <c r="J435">
        <f t="shared" si="48"/>
        <v>1</v>
      </c>
      <c r="K435">
        <f t="shared" si="49"/>
        <v>0</v>
      </c>
      <c r="L435">
        <f t="shared" si="50"/>
        <v>0</v>
      </c>
      <c r="M435">
        <f t="shared" si="53"/>
        <v>1</v>
      </c>
      <c r="N435" s="6">
        <f t="shared" si="51"/>
        <v>1</v>
      </c>
      <c r="O435" t="str">
        <f t="shared" si="54"/>
        <v>Y</v>
      </c>
      <c r="P435" s="13">
        <f>VLOOKUP(E435, 'Season Position'!$A$16:$C$31,2,FALSE)</f>
        <v>3</v>
      </c>
      <c r="Q435" s="13" t="str">
        <f>VLOOKUP(E435, 'Season Position'!$A$16:$C$31,3,FALSE)</f>
        <v>Playoffs</v>
      </c>
      <c r="R435">
        <f t="shared" si="55"/>
        <v>1</v>
      </c>
      <c r="S435" s="21" t="str">
        <f t="shared" si="52"/>
        <v>100-109</v>
      </c>
    </row>
    <row r="436" spans="1:19" ht="15.75" customHeight="1">
      <c r="A436" s="1">
        <v>218</v>
      </c>
      <c r="B436" s="1">
        <v>2013</v>
      </c>
      <c r="C436" s="1">
        <v>16</v>
      </c>
      <c r="D436" s="1" t="s">
        <v>24</v>
      </c>
      <c r="E436" s="1" t="s">
        <v>20</v>
      </c>
      <c r="F436" s="1" t="s">
        <v>13</v>
      </c>
      <c r="G436" s="1">
        <v>104</v>
      </c>
      <c r="H436" s="1">
        <v>97</v>
      </c>
      <c r="I436" s="1" t="s">
        <v>35</v>
      </c>
      <c r="J436">
        <f t="shared" si="48"/>
        <v>1</v>
      </c>
      <c r="K436">
        <f t="shared" si="49"/>
        <v>0</v>
      </c>
      <c r="L436">
        <f t="shared" si="50"/>
        <v>0</v>
      </c>
      <c r="M436">
        <f t="shared" si="53"/>
        <v>2</v>
      </c>
      <c r="N436" s="6">
        <f t="shared" si="51"/>
        <v>0.93333333333333335</v>
      </c>
      <c r="O436" t="str">
        <f t="shared" si="54"/>
        <v>Y</v>
      </c>
      <c r="P436" s="13">
        <f>VLOOKUP(E436, 'Season Position'!$A$16:$C$31,2,FALSE)</f>
        <v>5</v>
      </c>
      <c r="Q436" s="13" t="str">
        <f>VLOOKUP(E436, 'Season Position'!$A$16:$C$31,3,FALSE)</f>
        <v>Playoffs</v>
      </c>
      <c r="R436">
        <f t="shared" si="55"/>
        <v>1</v>
      </c>
      <c r="S436" s="21" t="str">
        <f t="shared" si="52"/>
        <v>100-109</v>
      </c>
    </row>
    <row r="437" spans="1:19" ht="15.75" customHeight="1">
      <c r="A437" s="1">
        <v>218</v>
      </c>
      <c r="B437" s="1">
        <v>2013</v>
      </c>
      <c r="C437" s="1">
        <v>16</v>
      </c>
      <c r="D437" s="1" t="s">
        <v>24</v>
      </c>
      <c r="E437" s="1" t="s">
        <v>13</v>
      </c>
      <c r="F437" s="1" t="s">
        <v>20</v>
      </c>
      <c r="G437" s="1">
        <v>97</v>
      </c>
      <c r="H437" s="1">
        <v>104</v>
      </c>
      <c r="I437" s="1" t="s">
        <v>37</v>
      </c>
      <c r="J437">
        <f t="shared" si="48"/>
        <v>0</v>
      </c>
      <c r="K437">
        <f t="shared" si="49"/>
        <v>1</v>
      </c>
      <c r="L437">
        <f t="shared" si="50"/>
        <v>0</v>
      </c>
      <c r="M437">
        <f t="shared" si="53"/>
        <v>4</v>
      </c>
      <c r="N437" s="6">
        <f t="shared" si="51"/>
        <v>0.8</v>
      </c>
      <c r="O437" t="str">
        <f t="shared" si="54"/>
        <v>N</v>
      </c>
      <c r="P437" s="13">
        <f>VLOOKUP(E437, 'Season Position'!$A$16:$C$31,2,FALSE)</f>
        <v>6</v>
      </c>
      <c r="Q437" s="13" t="str">
        <f>VLOOKUP(E437, 'Season Position'!$A$16:$C$31,3,FALSE)</f>
        <v>Playoffs</v>
      </c>
      <c r="R437">
        <f t="shared" si="55"/>
        <v>0</v>
      </c>
      <c r="S437" s="21" t="str">
        <f t="shared" si="52"/>
        <v>90-99</v>
      </c>
    </row>
    <row r="438" spans="1:19" ht="15.75" customHeight="1">
      <c r="A438" s="1">
        <v>219</v>
      </c>
      <c r="B438" s="1">
        <v>2013</v>
      </c>
      <c r="C438" s="1">
        <v>16</v>
      </c>
      <c r="D438" s="1" t="s">
        <v>24</v>
      </c>
      <c r="E438" s="1" t="s">
        <v>16</v>
      </c>
      <c r="F438" s="1" t="s">
        <v>14</v>
      </c>
      <c r="G438" s="1">
        <v>76</v>
      </c>
      <c r="H438" s="1">
        <v>65</v>
      </c>
      <c r="I438" s="1" t="s">
        <v>35</v>
      </c>
      <c r="J438">
        <f t="shared" si="48"/>
        <v>1</v>
      </c>
      <c r="K438">
        <f t="shared" si="49"/>
        <v>0</v>
      </c>
      <c r="L438">
        <f t="shared" si="50"/>
        <v>0</v>
      </c>
      <c r="M438">
        <f t="shared" si="53"/>
        <v>9</v>
      </c>
      <c r="N438" s="6">
        <f t="shared" si="51"/>
        <v>0.46666666666666667</v>
      </c>
      <c r="O438" t="str">
        <f t="shared" si="54"/>
        <v>N</v>
      </c>
      <c r="P438" s="13">
        <f>VLOOKUP(E438, 'Season Position'!$A$16:$C$31,2,FALSE)</f>
        <v>7</v>
      </c>
      <c r="Q438" s="13" t="str">
        <f>VLOOKUP(E438, 'Season Position'!$A$16:$C$31,3,FALSE)</f>
        <v>Playoffs</v>
      </c>
      <c r="R438">
        <f t="shared" si="55"/>
        <v>1</v>
      </c>
      <c r="S438" s="21" t="str">
        <f t="shared" si="52"/>
        <v>70-79</v>
      </c>
    </row>
    <row r="439" spans="1:19" ht="15.75" customHeight="1">
      <c r="A439" s="1">
        <v>219</v>
      </c>
      <c r="B439" s="1">
        <v>2013</v>
      </c>
      <c r="C439" s="1">
        <v>16</v>
      </c>
      <c r="D439" s="1" t="s">
        <v>24</v>
      </c>
      <c r="E439" s="1" t="s">
        <v>14</v>
      </c>
      <c r="F439" s="1" t="s">
        <v>16</v>
      </c>
      <c r="G439" s="1">
        <v>65</v>
      </c>
      <c r="H439" s="1">
        <v>76</v>
      </c>
      <c r="I439" s="1" t="s">
        <v>37</v>
      </c>
      <c r="J439">
        <f t="shared" si="48"/>
        <v>0</v>
      </c>
      <c r="K439">
        <f t="shared" si="49"/>
        <v>1</v>
      </c>
      <c r="L439">
        <f t="shared" si="50"/>
        <v>0</v>
      </c>
      <c r="M439">
        <f t="shared" si="53"/>
        <v>10</v>
      </c>
      <c r="N439" s="6">
        <f t="shared" si="51"/>
        <v>0.4</v>
      </c>
      <c r="O439" t="str">
        <f t="shared" si="54"/>
        <v>N</v>
      </c>
      <c r="P439" s="13">
        <f>VLOOKUP(E439, 'Season Position'!$A$16:$C$31,2,FALSE)</f>
        <v>8</v>
      </c>
      <c r="Q439" s="13" t="str">
        <f>VLOOKUP(E439, 'Season Position'!$A$16:$C$31,3,FALSE)</f>
        <v>Playoffs</v>
      </c>
      <c r="R439">
        <f t="shared" si="55"/>
        <v>0</v>
      </c>
      <c r="S439" s="21" t="str">
        <f t="shared" si="52"/>
        <v>60-69</v>
      </c>
    </row>
    <row r="440" spans="1:19" ht="15.75" customHeight="1">
      <c r="A440" s="1">
        <v>220</v>
      </c>
      <c r="B440" s="1">
        <v>2013</v>
      </c>
      <c r="C440" s="1">
        <v>16</v>
      </c>
      <c r="D440" s="1" t="s">
        <v>23</v>
      </c>
      <c r="E440" s="1" t="s">
        <v>10</v>
      </c>
      <c r="F440" s="1" t="s">
        <v>29</v>
      </c>
      <c r="G440" s="1">
        <v>56</v>
      </c>
      <c r="H440" s="1">
        <v>52</v>
      </c>
      <c r="I440" s="1" t="s">
        <v>35</v>
      </c>
      <c r="J440">
        <f t="shared" si="48"/>
        <v>1</v>
      </c>
      <c r="K440">
        <f t="shared" si="49"/>
        <v>0</v>
      </c>
      <c r="L440">
        <f t="shared" si="50"/>
        <v>0</v>
      </c>
      <c r="M440">
        <f t="shared" si="53"/>
        <v>12</v>
      </c>
      <c r="N440" s="6">
        <f t="shared" si="51"/>
        <v>0.26666666666666672</v>
      </c>
      <c r="O440" t="str">
        <f t="shared" si="54"/>
        <v>N</v>
      </c>
      <c r="P440" s="13">
        <f>VLOOKUP(E440, 'Season Position'!$A$16:$C$31,2,FALSE)</f>
        <v>15</v>
      </c>
      <c r="Q440" s="13" t="str">
        <f>VLOOKUP(E440, 'Season Position'!$A$16:$C$31,3,FALSE)</f>
        <v>Missed</v>
      </c>
      <c r="R440">
        <f t="shared" si="55"/>
        <v>1</v>
      </c>
      <c r="S440" s="21" t="str">
        <f t="shared" si="52"/>
        <v>50-59</v>
      </c>
    </row>
    <row r="441" spans="1:19" ht="15.75" customHeight="1">
      <c r="A441" s="1">
        <v>220</v>
      </c>
      <c r="B441" s="1">
        <v>2013</v>
      </c>
      <c r="C441" s="1">
        <v>16</v>
      </c>
      <c r="D441" s="1" t="s">
        <v>23</v>
      </c>
      <c r="E441" s="1" t="s">
        <v>29</v>
      </c>
      <c r="F441" s="1" t="s">
        <v>10</v>
      </c>
      <c r="G441" s="1">
        <v>52</v>
      </c>
      <c r="H441" s="1">
        <v>56</v>
      </c>
      <c r="I441" s="1" t="s">
        <v>37</v>
      </c>
      <c r="J441">
        <f t="shared" si="48"/>
        <v>0</v>
      </c>
      <c r="K441">
        <f t="shared" si="49"/>
        <v>1</v>
      </c>
      <c r="L441">
        <f t="shared" si="50"/>
        <v>0</v>
      </c>
      <c r="M441">
        <f t="shared" si="53"/>
        <v>13</v>
      </c>
      <c r="N441" s="6">
        <f t="shared" si="51"/>
        <v>0.19999999999999996</v>
      </c>
      <c r="O441" t="str">
        <f t="shared" si="54"/>
        <v>N</v>
      </c>
      <c r="P441" s="13">
        <f>VLOOKUP(E441, 'Season Position'!$A$16:$C$31,2,FALSE)</f>
        <v>16</v>
      </c>
      <c r="Q441" s="13" t="str">
        <f>VLOOKUP(E441, 'Season Position'!$A$16:$C$31,3,FALSE)</f>
        <v>Missed</v>
      </c>
      <c r="R441">
        <f t="shared" si="55"/>
        <v>0</v>
      </c>
      <c r="S441" s="21" t="str">
        <f t="shared" si="52"/>
        <v>50-59</v>
      </c>
    </row>
    <row r="442" spans="1:19" ht="15.75" customHeight="1">
      <c r="A442" s="1">
        <v>221</v>
      </c>
      <c r="B442" s="1">
        <v>2013</v>
      </c>
      <c r="C442" s="1">
        <v>16</v>
      </c>
      <c r="D442" s="1" t="s">
        <v>23</v>
      </c>
      <c r="E442" s="1" t="s">
        <v>18</v>
      </c>
      <c r="F442" s="1" t="s">
        <v>26</v>
      </c>
      <c r="G442" s="1">
        <v>61</v>
      </c>
      <c r="H442" s="1">
        <v>98</v>
      </c>
      <c r="I442" s="1" t="s">
        <v>37</v>
      </c>
      <c r="J442">
        <f t="shared" si="48"/>
        <v>0</v>
      </c>
      <c r="K442">
        <f t="shared" si="49"/>
        <v>1</v>
      </c>
      <c r="L442">
        <f t="shared" si="50"/>
        <v>0</v>
      </c>
      <c r="M442">
        <f t="shared" si="53"/>
        <v>11</v>
      </c>
      <c r="N442" s="6">
        <f t="shared" si="51"/>
        <v>0.33333333333333337</v>
      </c>
      <c r="O442" t="str">
        <f t="shared" si="54"/>
        <v>N</v>
      </c>
      <c r="P442" s="13">
        <f>VLOOKUP(E442, 'Season Position'!$A$16:$C$31,2,FALSE)</f>
        <v>10</v>
      </c>
      <c r="Q442" s="13" t="str">
        <f>VLOOKUP(E442, 'Season Position'!$A$16:$C$31,3,FALSE)</f>
        <v>Missed</v>
      </c>
      <c r="R442">
        <f t="shared" si="55"/>
        <v>0</v>
      </c>
      <c r="S442" s="21" t="str">
        <f t="shared" si="52"/>
        <v>60-69</v>
      </c>
    </row>
    <row r="443" spans="1:19" ht="15.75" customHeight="1">
      <c r="A443" s="1">
        <v>221</v>
      </c>
      <c r="B443" s="1">
        <v>2013</v>
      </c>
      <c r="C443" s="1">
        <v>16</v>
      </c>
      <c r="D443" s="1" t="s">
        <v>23</v>
      </c>
      <c r="E443" s="1" t="s">
        <v>26</v>
      </c>
      <c r="F443" s="1" t="s">
        <v>18</v>
      </c>
      <c r="G443" s="1">
        <v>98</v>
      </c>
      <c r="H443" s="1">
        <v>61</v>
      </c>
      <c r="I443" s="1" t="s">
        <v>35</v>
      </c>
      <c r="J443">
        <f t="shared" si="48"/>
        <v>1</v>
      </c>
      <c r="K443">
        <f t="shared" si="49"/>
        <v>0</v>
      </c>
      <c r="L443">
        <f t="shared" si="50"/>
        <v>0</v>
      </c>
      <c r="M443">
        <f t="shared" si="53"/>
        <v>3</v>
      </c>
      <c r="N443" s="6">
        <f t="shared" si="51"/>
        <v>0.8666666666666667</v>
      </c>
      <c r="O443" t="str">
        <f t="shared" si="54"/>
        <v>N</v>
      </c>
      <c r="P443" s="13">
        <f>VLOOKUP(E443, 'Season Position'!$A$16:$C$31,2,FALSE)</f>
        <v>9</v>
      </c>
      <c r="Q443" s="13" t="str">
        <f>VLOOKUP(E443, 'Season Position'!$A$16:$C$31,3,FALSE)</f>
        <v>Missed</v>
      </c>
      <c r="R443">
        <f t="shared" si="55"/>
        <v>1</v>
      </c>
      <c r="S443" s="21" t="str">
        <f t="shared" si="52"/>
        <v>90-99</v>
      </c>
    </row>
    <row r="444" spans="1:19" ht="15.75" customHeight="1">
      <c r="A444" s="1">
        <v>222</v>
      </c>
      <c r="B444" s="1">
        <v>2013</v>
      </c>
      <c r="C444" s="1">
        <v>16</v>
      </c>
      <c r="D444" s="1" t="s">
        <v>23</v>
      </c>
      <c r="E444" s="1" t="s">
        <v>30</v>
      </c>
      <c r="F444" s="1" t="s">
        <v>31</v>
      </c>
      <c r="G444" s="1">
        <v>34</v>
      </c>
      <c r="H444" s="1">
        <v>48</v>
      </c>
      <c r="I444" s="1" t="s">
        <v>37</v>
      </c>
      <c r="J444">
        <f t="shared" si="48"/>
        <v>0</v>
      </c>
      <c r="K444">
        <f t="shared" si="49"/>
        <v>1</v>
      </c>
      <c r="L444">
        <f t="shared" si="50"/>
        <v>0</v>
      </c>
      <c r="M444">
        <f t="shared" si="53"/>
        <v>16</v>
      </c>
      <c r="N444" s="6">
        <f t="shared" si="51"/>
        <v>0</v>
      </c>
      <c r="O444" t="str">
        <f t="shared" si="54"/>
        <v>N</v>
      </c>
      <c r="P444" s="13">
        <f>VLOOKUP(E444, 'Season Position'!$A$16:$C$31,2,FALSE)</f>
        <v>12</v>
      </c>
      <c r="Q444" s="13" t="str">
        <f>VLOOKUP(E444, 'Season Position'!$A$16:$C$31,3,FALSE)</f>
        <v>Missed</v>
      </c>
      <c r="R444">
        <f t="shared" si="55"/>
        <v>0</v>
      </c>
      <c r="S444" s="21" t="str">
        <f t="shared" si="52"/>
        <v>30-39</v>
      </c>
    </row>
    <row r="445" spans="1:19" ht="15.75" customHeight="1">
      <c r="A445" s="1">
        <v>222</v>
      </c>
      <c r="B445" s="1">
        <v>2013</v>
      </c>
      <c r="C445" s="1">
        <v>16</v>
      </c>
      <c r="D445" s="1" t="s">
        <v>23</v>
      </c>
      <c r="E445" s="1" t="s">
        <v>31</v>
      </c>
      <c r="F445" s="1" t="s">
        <v>30</v>
      </c>
      <c r="G445" s="1">
        <v>48</v>
      </c>
      <c r="H445" s="1">
        <v>34</v>
      </c>
      <c r="I445" s="1" t="s">
        <v>35</v>
      </c>
      <c r="J445">
        <f t="shared" si="48"/>
        <v>1</v>
      </c>
      <c r="K445">
        <f t="shared" si="49"/>
        <v>0</v>
      </c>
      <c r="L445">
        <f t="shared" si="50"/>
        <v>0</v>
      </c>
      <c r="M445">
        <f t="shared" si="53"/>
        <v>15</v>
      </c>
      <c r="N445" s="6">
        <f t="shared" si="51"/>
        <v>6.6666666666666652E-2</v>
      </c>
      <c r="O445" t="str">
        <f t="shared" si="54"/>
        <v>N</v>
      </c>
      <c r="P445" s="13">
        <f>VLOOKUP(E445, 'Season Position'!$A$16:$C$31,2,FALSE)</f>
        <v>11</v>
      </c>
      <c r="Q445" s="13" t="str">
        <f>VLOOKUP(E445, 'Season Position'!$A$16:$C$31,3,FALSE)</f>
        <v>Missed</v>
      </c>
      <c r="R445">
        <f t="shared" si="55"/>
        <v>1</v>
      </c>
      <c r="S445" s="21" t="str">
        <f t="shared" si="52"/>
        <v>40-49</v>
      </c>
    </row>
    <row r="446" spans="1:19" ht="15.75" customHeight="1">
      <c r="A446" s="1">
        <v>223</v>
      </c>
      <c r="B446" s="1">
        <v>2013</v>
      </c>
      <c r="C446" s="1">
        <v>16</v>
      </c>
      <c r="D446" s="1" t="s">
        <v>23</v>
      </c>
      <c r="E446" s="1" t="s">
        <v>25</v>
      </c>
      <c r="F446" s="1" t="s">
        <v>11</v>
      </c>
      <c r="G446" s="1">
        <v>88</v>
      </c>
      <c r="H446" s="1">
        <v>50</v>
      </c>
      <c r="I446" s="1" t="s">
        <v>35</v>
      </c>
      <c r="J446">
        <f t="shared" si="48"/>
        <v>1</v>
      </c>
      <c r="K446">
        <f t="shared" si="49"/>
        <v>0</v>
      </c>
      <c r="L446">
        <f t="shared" si="50"/>
        <v>0</v>
      </c>
      <c r="M446">
        <f t="shared" si="53"/>
        <v>8</v>
      </c>
      <c r="N446" s="6">
        <f t="shared" si="51"/>
        <v>0.53333333333333333</v>
      </c>
      <c r="O446" t="str">
        <f t="shared" si="54"/>
        <v>N</v>
      </c>
      <c r="P446" s="13">
        <f>VLOOKUP(E446, 'Season Position'!$A$16:$C$31,2,FALSE)</f>
        <v>13</v>
      </c>
      <c r="Q446" s="13" t="str">
        <f>VLOOKUP(E446, 'Season Position'!$A$16:$C$31,3,FALSE)</f>
        <v>Missed</v>
      </c>
      <c r="R446">
        <f t="shared" si="55"/>
        <v>1</v>
      </c>
      <c r="S446" s="21" t="str">
        <f t="shared" si="52"/>
        <v>80-89</v>
      </c>
    </row>
    <row r="447" spans="1:19" ht="15.75" customHeight="1">
      <c r="A447" s="1">
        <v>223</v>
      </c>
      <c r="B447" s="1">
        <v>2013</v>
      </c>
      <c r="C447" s="1">
        <v>16</v>
      </c>
      <c r="D447" s="1" t="s">
        <v>23</v>
      </c>
      <c r="E447" s="1" t="s">
        <v>11</v>
      </c>
      <c r="F447" s="1" t="s">
        <v>25</v>
      </c>
      <c r="G447" s="1">
        <v>50</v>
      </c>
      <c r="H447" s="1">
        <v>88</v>
      </c>
      <c r="I447" s="1" t="s">
        <v>37</v>
      </c>
      <c r="J447">
        <f t="shared" si="48"/>
        <v>0</v>
      </c>
      <c r="K447">
        <f t="shared" si="49"/>
        <v>1</v>
      </c>
      <c r="L447">
        <f t="shared" si="50"/>
        <v>0</v>
      </c>
      <c r="M447">
        <f t="shared" si="53"/>
        <v>14</v>
      </c>
      <c r="N447" s="6">
        <f t="shared" si="51"/>
        <v>0.1333333333333333</v>
      </c>
      <c r="O447" t="str">
        <f t="shared" si="54"/>
        <v>N</v>
      </c>
      <c r="P447" s="13">
        <f>VLOOKUP(E447, 'Season Position'!$A$16:$C$31,2,FALSE)</f>
        <v>14</v>
      </c>
      <c r="Q447" s="13" t="str">
        <f>VLOOKUP(E447, 'Season Position'!$A$16:$C$31,3,FALSE)</f>
        <v>Missed</v>
      </c>
      <c r="R447">
        <f t="shared" si="55"/>
        <v>0</v>
      </c>
      <c r="S447" s="21" t="str">
        <f t="shared" si="52"/>
        <v>50-59</v>
      </c>
    </row>
    <row r="448" spans="1:19" ht="15.75" customHeight="1">
      <c r="A448" s="1">
        <v>224</v>
      </c>
      <c r="B448" s="1">
        <v>2014</v>
      </c>
      <c r="C448" s="1">
        <v>1</v>
      </c>
      <c r="D448" s="1" t="s">
        <v>9</v>
      </c>
      <c r="E448" s="1" t="s">
        <v>10</v>
      </c>
      <c r="F448" s="1" t="s">
        <v>25</v>
      </c>
      <c r="G448" s="1">
        <v>100</v>
      </c>
      <c r="H448" s="1">
        <v>57</v>
      </c>
      <c r="I448" s="1" t="s">
        <v>35</v>
      </c>
      <c r="J448">
        <f t="shared" si="48"/>
        <v>1</v>
      </c>
      <c r="K448">
        <f t="shared" si="49"/>
        <v>0</v>
      </c>
      <c r="L448">
        <f t="shared" si="50"/>
        <v>0</v>
      </c>
      <c r="M448">
        <f t="shared" si="53"/>
        <v>4</v>
      </c>
      <c r="N448" s="6">
        <f t="shared" si="51"/>
        <v>0.8</v>
      </c>
      <c r="O448" t="str">
        <f t="shared" si="54"/>
        <v>Y</v>
      </c>
      <c r="P448" s="13">
        <f>VLOOKUP(E448, 'Season Position'!$A$34:$C$49,2,FALSE)</f>
        <v>1</v>
      </c>
      <c r="Q448" s="13" t="str">
        <f>VLOOKUP(E448, 'Season Position'!$A$34:$C$49,3,FALSE)</f>
        <v>Playoffs</v>
      </c>
      <c r="R448">
        <f t="shared" si="55"/>
        <v>1</v>
      </c>
      <c r="S448" s="21" t="str">
        <f t="shared" si="52"/>
        <v>100-109</v>
      </c>
    </row>
    <row r="449" spans="1:19" ht="15.75" customHeight="1">
      <c r="A449" s="1">
        <v>224</v>
      </c>
      <c r="B449" s="1">
        <v>2014</v>
      </c>
      <c r="C449" s="1">
        <v>1</v>
      </c>
      <c r="D449" s="1" t="s">
        <v>9</v>
      </c>
      <c r="E449" s="1" t="s">
        <v>25</v>
      </c>
      <c r="F449" s="1" t="s">
        <v>10</v>
      </c>
      <c r="G449" s="1">
        <v>57</v>
      </c>
      <c r="H449" s="1">
        <v>100</v>
      </c>
      <c r="I449" s="1" t="s">
        <v>37</v>
      </c>
      <c r="J449">
        <f t="shared" ref="J449:J512" si="56">IF(I449="Won", 1, 0)</f>
        <v>0</v>
      </c>
      <c r="K449">
        <f t="shared" ref="K449:K512" si="57">IF(I449="Lost", 1, 0)</f>
        <v>1</v>
      </c>
      <c r="L449">
        <f t="shared" ref="L449:L512" si="58">IF(I449="Tie", 1, 0)</f>
        <v>0</v>
      </c>
      <c r="M449">
        <f t="shared" si="53"/>
        <v>15</v>
      </c>
      <c r="N449" s="6">
        <f t="shared" ref="N449:N512" si="59">1-((M449-1)/15)</f>
        <v>6.6666666666666652E-2</v>
      </c>
      <c r="O449" t="str">
        <f t="shared" si="54"/>
        <v>N</v>
      </c>
      <c r="P449" s="13">
        <f>VLOOKUP(E449, 'Season Position'!$A$34:$C$49,2,FALSE)</f>
        <v>3</v>
      </c>
      <c r="Q449" s="13" t="str">
        <f>VLOOKUP(E449, 'Season Position'!$A$34:$C$49,3,FALSE)</f>
        <v>Playoffs</v>
      </c>
      <c r="R449">
        <f t="shared" si="55"/>
        <v>0</v>
      </c>
      <c r="S449" s="21" t="str">
        <f t="shared" si="52"/>
        <v>50-59</v>
      </c>
    </row>
    <row r="450" spans="1:19" ht="15.75" customHeight="1">
      <c r="A450" s="1">
        <v>225</v>
      </c>
      <c r="B450" s="1">
        <v>2014</v>
      </c>
      <c r="C450" s="1">
        <v>1</v>
      </c>
      <c r="D450" s="1" t="s">
        <v>9</v>
      </c>
      <c r="E450" s="1" t="s">
        <v>21</v>
      </c>
      <c r="F450" s="1" t="s">
        <v>16</v>
      </c>
      <c r="G450" s="1">
        <v>59</v>
      </c>
      <c r="H450" s="1">
        <v>65</v>
      </c>
      <c r="I450" s="1" t="s">
        <v>37</v>
      </c>
      <c r="J450">
        <f t="shared" si="56"/>
        <v>0</v>
      </c>
      <c r="K450">
        <f t="shared" si="57"/>
        <v>1</v>
      </c>
      <c r="L450">
        <f t="shared" si="58"/>
        <v>0</v>
      </c>
      <c r="M450">
        <f t="shared" si="53"/>
        <v>13</v>
      </c>
      <c r="N450" s="6">
        <f t="shared" si="59"/>
        <v>0.19999999999999996</v>
      </c>
      <c r="O450" t="str">
        <f t="shared" si="54"/>
        <v>N</v>
      </c>
      <c r="P450" s="13">
        <f>VLOOKUP(E450, 'Season Position'!$A$34:$C$49,2,FALSE)</f>
        <v>15</v>
      </c>
      <c r="Q450" s="13" t="str">
        <f>VLOOKUP(E450, 'Season Position'!$A$34:$C$49,3,FALSE)</f>
        <v>Missed</v>
      </c>
      <c r="R450">
        <f t="shared" si="55"/>
        <v>0</v>
      </c>
      <c r="S450" s="21" t="str">
        <f t="shared" ref="S450:S513" si="60">ROUNDDOWN(G450/10,0)*10&amp;"-"&amp;ROUNDDOWN(G450/10,0)*10+9</f>
        <v>50-59</v>
      </c>
    </row>
    <row r="451" spans="1:19" ht="15.75" customHeight="1">
      <c r="A451" s="1">
        <v>225</v>
      </c>
      <c r="B451" s="1">
        <v>2014</v>
      </c>
      <c r="C451" s="1">
        <v>1</v>
      </c>
      <c r="D451" s="1" t="s">
        <v>9</v>
      </c>
      <c r="E451" s="1" t="s">
        <v>16</v>
      </c>
      <c r="F451" s="1" t="s">
        <v>21</v>
      </c>
      <c r="G451" s="1">
        <v>65</v>
      </c>
      <c r="H451" s="1">
        <v>59</v>
      </c>
      <c r="I451" s="1" t="s">
        <v>35</v>
      </c>
      <c r="J451">
        <f t="shared" si="56"/>
        <v>1</v>
      </c>
      <c r="K451">
        <f t="shared" si="57"/>
        <v>0</v>
      </c>
      <c r="L451">
        <f t="shared" si="58"/>
        <v>0</v>
      </c>
      <c r="M451">
        <f t="shared" ref="M451:M514" si="61">1+SUMPRODUCT(($B$2:$B$10000=B451)*($C$2:$C$10000=C451)*($G$2:$G$10000&gt;G451))</f>
        <v>12</v>
      </c>
      <c r="N451" s="6">
        <f t="shared" si="59"/>
        <v>0.26666666666666672</v>
      </c>
      <c r="O451" t="str">
        <f t="shared" ref="O451:O514" si="62">IF(G451&gt;99, "Y", "N")</f>
        <v>N</v>
      </c>
      <c r="P451" s="13">
        <f>VLOOKUP(E451, 'Season Position'!$A$34:$C$49,2,FALSE)</f>
        <v>2</v>
      </c>
      <c r="Q451" s="13" t="str">
        <f>VLOOKUP(E451, 'Season Position'!$A$34:$C$49,3,FALSE)</f>
        <v>Playoffs</v>
      </c>
      <c r="R451">
        <f t="shared" ref="R451:R514" si="63">IF(J451=1, 1, IF(L451=1, 0.5, 0))</f>
        <v>1</v>
      </c>
      <c r="S451" s="21" t="str">
        <f t="shared" si="60"/>
        <v>60-69</v>
      </c>
    </row>
    <row r="452" spans="1:19" ht="15.75" customHeight="1">
      <c r="A452" s="1">
        <v>226</v>
      </c>
      <c r="B452" s="1">
        <v>2014</v>
      </c>
      <c r="C452" s="1">
        <v>1</v>
      </c>
      <c r="D452" s="1" t="s">
        <v>9</v>
      </c>
      <c r="E452" s="1" t="s">
        <v>18</v>
      </c>
      <c r="F452" s="1" t="s">
        <v>26</v>
      </c>
      <c r="G452" s="1">
        <v>54</v>
      </c>
      <c r="H452" s="1">
        <v>99</v>
      </c>
      <c r="I452" s="1" t="s">
        <v>37</v>
      </c>
      <c r="J452">
        <f t="shared" si="56"/>
        <v>0</v>
      </c>
      <c r="K452">
        <f t="shared" si="57"/>
        <v>1</v>
      </c>
      <c r="L452">
        <f t="shared" si="58"/>
        <v>0</v>
      </c>
      <c r="M452">
        <f t="shared" si="61"/>
        <v>16</v>
      </c>
      <c r="N452" s="6">
        <f t="shared" si="59"/>
        <v>0</v>
      </c>
      <c r="O452" t="str">
        <f t="shared" si="62"/>
        <v>N</v>
      </c>
      <c r="P452" s="13">
        <f>VLOOKUP(E452, 'Season Position'!$A$34:$C$49,2,FALSE)</f>
        <v>13</v>
      </c>
      <c r="Q452" s="13" t="str">
        <f>VLOOKUP(E452, 'Season Position'!$A$34:$C$49,3,FALSE)</f>
        <v>Missed</v>
      </c>
      <c r="R452">
        <f t="shared" si="63"/>
        <v>0</v>
      </c>
      <c r="S452" s="21" t="str">
        <f t="shared" si="60"/>
        <v>50-59</v>
      </c>
    </row>
    <row r="453" spans="1:19" ht="15.75" customHeight="1">
      <c r="A453" s="1">
        <v>226</v>
      </c>
      <c r="B453" s="1">
        <v>2014</v>
      </c>
      <c r="C453" s="1">
        <v>1</v>
      </c>
      <c r="D453" s="1" t="s">
        <v>9</v>
      </c>
      <c r="E453" s="1" t="s">
        <v>26</v>
      </c>
      <c r="F453" s="1" t="s">
        <v>18</v>
      </c>
      <c r="G453" s="1">
        <v>99</v>
      </c>
      <c r="H453" s="1">
        <v>54</v>
      </c>
      <c r="I453" s="1" t="s">
        <v>35</v>
      </c>
      <c r="J453">
        <f t="shared" si="56"/>
        <v>1</v>
      </c>
      <c r="K453">
        <f t="shared" si="57"/>
        <v>0</v>
      </c>
      <c r="L453">
        <f t="shared" si="58"/>
        <v>0</v>
      </c>
      <c r="M453">
        <f t="shared" si="61"/>
        <v>5</v>
      </c>
      <c r="N453" s="6">
        <f t="shared" si="59"/>
        <v>0.73333333333333339</v>
      </c>
      <c r="O453" t="str">
        <f t="shared" si="62"/>
        <v>N</v>
      </c>
      <c r="P453" s="13">
        <f>VLOOKUP(E453, 'Season Position'!$A$34:$C$49,2,FALSE)</f>
        <v>6</v>
      </c>
      <c r="Q453" s="13" t="str">
        <f>VLOOKUP(E453, 'Season Position'!$A$34:$C$49,3,FALSE)</f>
        <v>Playoffs</v>
      </c>
      <c r="R453">
        <f t="shared" si="63"/>
        <v>1</v>
      </c>
      <c r="S453" s="21" t="str">
        <f t="shared" si="60"/>
        <v>90-99</v>
      </c>
    </row>
    <row r="454" spans="1:19" ht="15.75" customHeight="1">
      <c r="A454" s="1">
        <v>227</v>
      </c>
      <c r="B454" s="1">
        <v>2014</v>
      </c>
      <c r="C454" s="1">
        <v>1</v>
      </c>
      <c r="D454" s="1" t="s">
        <v>9</v>
      </c>
      <c r="E454" s="1" t="s">
        <v>27</v>
      </c>
      <c r="F454" s="1" t="s">
        <v>28</v>
      </c>
      <c r="G454" s="1">
        <v>119</v>
      </c>
      <c r="H454" s="1">
        <v>101</v>
      </c>
      <c r="I454" s="1" t="s">
        <v>35</v>
      </c>
      <c r="J454">
        <f t="shared" si="56"/>
        <v>1</v>
      </c>
      <c r="K454">
        <f t="shared" si="57"/>
        <v>0</v>
      </c>
      <c r="L454">
        <f t="shared" si="58"/>
        <v>0</v>
      </c>
      <c r="M454">
        <f t="shared" si="61"/>
        <v>1</v>
      </c>
      <c r="N454" s="6">
        <f t="shared" si="59"/>
        <v>1</v>
      </c>
      <c r="O454" t="str">
        <f t="shared" si="62"/>
        <v>Y</v>
      </c>
      <c r="P454" s="13">
        <f>VLOOKUP(E454, 'Season Position'!$A$34:$C$49,2,FALSE)</f>
        <v>8</v>
      </c>
      <c r="Q454" s="13" t="str">
        <f>VLOOKUP(E454, 'Season Position'!$A$34:$C$49,3,FALSE)</f>
        <v>Playoffs</v>
      </c>
      <c r="R454">
        <f t="shared" si="63"/>
        <v>1</v>
      </c>
      <c r="S454" s="21" t="str">
        <f t="shared" si="60"/>
        <v>110-119</v>
      </c>
    </row>
    <row r="455" spans="1:19" ht="15.75" customHeight="1">
      <c r="A455" s="1">
        <v>227</v>
      </c>
      <c r="B455" s="1">
        <v>2014</v>
      </c>
      <c r="C455" s="1">
        <v>1</v>
      </c>
      <c r="D455" s="1" t="s">
        <v>9</v>
      </c>
      <c r="E455" s="1" t="s">
        <v>28</v>
      </c>
      <c r="F455" s="1" t="s">
        <v>27</v>
      </c>
      <c r="G455" s="1">
        <v>101</v>
      </c>
      <c r="H455" s="1">
        <v>119</v>
      </c>
      <c r="I455" s="1" t="s">
        <v>37</v>
      </c>
      <c r="J455">
        <f t="shared" si="56"/>
        <v>0</v>
      </c>
      <c r="K455">
        <f t="shared" si="57"/>
        <v>1</v>
      </c>
      <c r="L455">
        <f t="shared" si="58"/>
        <v>0</v>
      </c>
      <c r="M455">
        <f t="shared" si="61"/>
        <v>2</v>
      </c>
      <c r="N455" s="6">
        <f t="shared" si="59"/>
        <v>0.93333333333333335</v>
      </c>
      <c r="O455" t="str">
        <f t="shared" si="62"/>
        <v>Y</v>
      </c>
      <c r="P455" s="13">
        <f>VLOOKUP(E455, 'Season Position'!$A$34:$C$49,2,FALSE)</f>
        <v>10</v>
      </c>
      <c r="Q455" s="13" t="str">
        <f>VLOOKUP(E455, 'Season Position'!$A$34:$C$49,3,FALSE)</f>
        <v>Missed</v>
      </c>
      <c r="R455">
        <f t="shared" si="63"/>
        <v>0</v>
      </c>
      <c r="S455" s="21" t="str">
        <f t="shared" si="60"/>
        <v>100-109</v>
      </c>
    </row>
    <row r="456" spans="1:19" ht="15.75" customHeight="1">
      <c r="A456" s="1">
        <v>228</v>
      </c>
      <c r="B456" s="1">
        <v>2014</v>
      </c>
      <c r="C456" s="1">
        <v>1</v>
      </c>
      <c r="D456" s="1" t="s">
        <v>9</v>
      </c>
      <c r="E456" s="1" t="s">
        <v>12</v>
      </c>
      <c r="F456" s="1" t="s">
        <v>14</v>
      </c>
      <c r="G456" s="1">
        <v>101</v>
      </c>
      <c r="H456" s="1">
        <v>94</v>
      </c>
      <c r="I456" s="1" t="s">
        <v>35</v>
      </c>
      <c r="J456">
        <f t="shared" si="56"/>
        <v>1</v>
      </c>
      <c r="K456">
        <f t="shared" si="57"/>
        <v>0</v>
      </c>
      <c r="L456">
        <f t="shared" si="58"/>
        <v>0</v>
      </c>
      <c r="M456">
        <f t="shared" si="61"/>
        <v>2</v>
      </c>
      <c r="N456" s="6">
        <f t="shared" si="59"/>
        <v>0.93333333333333335</v>
      </c>
      <c r="O456" t="str">
        <f t="shared" si="62"/>
        <v>Y</v>
      </c>
      <c r="P456" s="13">
        <f>VLOOKUP(E456, 'Season Position'!$A$34:$C$49,2,FALSE)</f>
        <v>7</v>
      </c>
      <c r="Q456" s="13" t="str">
        <f>VLOOKUP(E456, 'Season Position'!$A$34:$C$49,3,FALSE)</f>
        <v>Playoffs</v>
      </c>
      <c r="R456">
        <f t="shared" si="63"/>
        <v>1</v>
      </c>
      <c r="S456" s="21" t="str">
        <f t="shared" si="60"/>
        <v>100-109</v>
      </c>
    </row>
    <row r="457" spans="1:19" ht="15.75" customHeight="1">
      <c r="A457" s="1">
        <v>228</v>
      </c>
      <c r="B457" s="1">
        <v>2014</v>
      </c>
      <c r="C457" s="1">
        <v>1</v>
      </c>
      <c r="D457" s="1" t="s">
        <v>9</v>
      </c>
      <c r="E457" s="1" t="s">
        <v>14</v>
      </c>
      <c r="F457" s="1" t="s">
        <v>12</v>
      </c>
      <c r="G457" s="1">
        <v>94</v>
      </c>
      <c r="H457" s="1">
        <v>101</v>
      </c>
      <c r="I457" s="1" t="s">
        <v>37</v>
      </c>
      <c r="J457">
        <f t="shared" si="56"/>
        <v>0</v>
      </c>
      <c r="K457">
        <f t="shared" si="57"/>
        <v>1</v>
      </c>
      <c r="L457">
        <f t="shared" si="58"/>
        <v>0</v>
      </c>
      <c r="M457">
        <f t="shared" si="61"/>
        <v>6</v>
      </c>
      <c r="N457" s="6">
        <f t="shared" si="59"/>
        <v>0.66666666666666674</v>
      </c>
      <c r="O457" t="str">
        <f t="shared" si="62"/>
        <v>N</v>
      </c>
      <c r="P457" s="13">
        <f>VLOOKUP(E457, 'Season Position'!$A$34:$C$49,2,FALSE)</f>
        <v>5</v>
      </c>
      <c r="Q457" s="13" t="str">
        <f>VLOOKUP(E457, 'Season Position'!$A$34:$C$49,3,FALSE)</f>
        <v>Playoffs</v>
      </c>
      <c r="R457">
        <f t="shared" si="63"/>
        <v>0</v>
      </c>
      <c r="S457" s="21" t="str">
        <f t="shared" si="60"/>
        <v>90-99</v>
      </c>
    </row>
    <row r="458" spans="1:19" ht="15.75" customHeight="1">
      <c r="A458" s="1">
        <v>229</v>
      </c>
      <c r="B458" s="1">
        <v>2014</v>
      </c>
      <c r="C458" s="1">
        <v>1</v>
      </c>
      <c r="D458" s="1" t="s">
        <v>9</v>
      </c>
      <c r="E458" s="1" t="s">
        <v>29</v>
      </c>
      <c r="F458" s="1" t="s">
        <v>30</v>
      </c>
      <c r="G458" s="1">
        <v>78</v>
      </c>
      <c r="H458" s="1">
        <v>84</v>
      </c>
      <c r="I458" s="1" t="s">
        <v>37</v>
      </c>
      <c r="J458">
        <f t="shared" si="56"/>
        <v>0</v>
      </c>
      <c r="K458">
        <f t="shared" si="57"/>
        <v>1</v>
      </c>
      <c r="L458">
        <f t="shared" si="58"/>
        <v>0</v>
      </c>
      <c r="M458">
        <f t="shared" si="61"/>
        <v>10</v>
      </c>
      <c r="N458" s="6">
        <f t="shared" si="59"/>
        <v>0.4</v>
      </c>
      <c r="O458" t="str">
        <f t="shared" si="62"/>
        <v>N</v>
      </c>
      <c r="P458" s="13">
        <f>VLOOKUP(E458, 'Season Position'!$A$34:$C$49,2,FALSE)</f>
        <v>16</v>
      </c>
      <c r="Q458" s="13" t="str">
        <f>VLOOKUP(E458, 'Season Position'!$A$34:$C$49,3,FALSE)</f>
        <v>Missed</v>
      </c>
      <c r="R458">
        <f t="shared" si="63"/>
        <v>0</v>
      </c>
      <c r="S458" s="21" t="str">
        <f t="shared" si="60"/>
        <v>70-79</v>
      </c>
    </row>
    <row r="459" spans="1:19" ht="15.75" customHeight="1">
      <c r="A459" s="1">
        <v>229</v>
      </c>
      <c r="B459" s="1">
        <v>2014</v>
      </c>
      <c r="C459" s="1">
        <v>1</v>
      </c>
      <c r="D459" s="1" t="s">
        <v>9</v>
      </c>
      <c r="E459" s="1" t="s">
        <v>30</v>
      </c>
      <c r="F459" s="1" t="s">
        <v>29</v>
      </c>
      <c r="G459" s="1">
        <v>84</v>
      </c>
      <c r="H459" s="1">
        <v>78</v>
      </c>
      <c r="I459" s="1" t="s">
        <v>35</v>
      </c>
      <c r="J459">
        <f t="shared" si="56"/>
        <v>1</v>
      </c>
      <c r="K459">
        <f t="shared" si="57"/>
        <v>0</v>
      </c>
      <c r="L459">
        <f t="shared" si="58"/>
        <v>0</v>
      </c>
      <c r="M459">
        <f t="shared" si="61"/>
        <v>9</v>
      </c>
      <c r="N459" s="6">
        <f t="shared" si="59"/>
        <v>0.46666666666666667</v>
      </c>
      <c r="O459" t="str">
        <f t="shared" si="62"/>
        <v>N</v>
      </c>
      <c r="P459" s="13">
        <f>VLOOKUP(E459, 'Season Position'!$A$34:$C$49,2,FALSE)</f>
        <v>11</v>
      </c>
      <c r="Q459" s="13" t="str">
        <f>VLOOKUP(E459, 'Season Position'!$A$34:$C$49,3,FALSE)</f>
        <v>Missed</v>
      </c>
      <c r="R459">
        <f t="shared" si="63"/>
        <v>1</v>
      </c>
      <c r="S459" s="21" t="str">
        <f t="shared" si="60"/>
        <v>80-89</v>
      </c>
    </row>
    <row r="460" spans="1:19" ht="15.75" customHeight="1">
      <c r="A460" s="1">
        <v>230</v>
      </c>
      <c r="B460" s="1">
        <v>2014</v>
      </c>
      <c r="C460" s="1">
        <v>1</v>
      </c>
      <c r="D460" s="1" t="s">
        <v>9</v>
      </c>
      <c r="E460" s="1" t="s">
        <v>20</v>
      </c>
      <c r="F460" s="1" t="s">
        <v>13</v>
      </c>
      <c r="G460" s="1">
        <v>93</v>
      </c>
      <c r="H460" s="1">
        <v>88</v>
      </c>
      <c r="I460" s="1" t="s">
        <v>35</v>
      </c>
      <c r="J460">
        <f t="shared" si="56"/>
        <v>1</v>
      </c>
      <c r="K460">
        <f t="shared" si="57"/>
        <v>0</v>
      </c>
      <c r="L460">
        <f t="shared" si="58"/>
        <v>0</v>
      </c>
      <c r="M460">
        <f t="shared" si="61"/>
        <v>7</v>
      </c>
      <c r="N460" s="6">
        <f t="shared" si="59"/>
        <v>0.6</v>
      </c>
      <c r="O460" t="str">
        <f t="shared" si="62"/>
        <v>N</v>
      </c>
      <c r="P460" s="13">
        <f>VLOOKUP(E460, 'Season Position'!$A$34:$C$49,2,FALSE)</f>
        <v>12</v>
      </c>
      <c r="Q460" s="13" t="str">
        <f>VLOOKUP(E460, 'Season Position'!$A$34:$C$49,3,FALSE)</f>
        <v>Missed</v>
      </c>
      <c r="R460">
        <f t="shared" si="63"/>
        <v>1</v>
      </c>
      <c r="S460" s="21" t="str">
        <f t="shared" si="60"/>
        <v>90-99</v>
      </c>
    </row>
    <row r="461" spans="1:19" ht="15.75" customHeight="1">
      <c r="A461" s="1">
        <v>230</v>
      </c>
      <c r="B461" s="1">
        <v>2014</v>
      </c>
      <c r="C461" s="1">
        <v>1</v>
      </c>
      <c r="D461" s="1" t="s">
        <v>9</v>
      </c>
      <c r="E461" s="1" t="s">
        <v>13</v>
      </c>
      <c r="F461" s="1" t="s">
        <v>20</v>
      </c>
      <c r="G461" s="1">
        <v>88</v>
      </c>
      <c r="H461" s="1">
        <v>93</v>
      </c>
      <c r="I461" s="1" t="s">
        <v>37</v>
      </c>
      <c r="J461">
        <f t="shared" si="56"/>
        <v>0</v>
      </c>
      <c r="K461">
        <f t="shared" si="57"/>
        <v>1</v>
      </c>
      <c r="L461">
        <f t="shared" si="58"/>
        <v>0</v>
      </c>
      <c r="M461">
        <f t="shared" si="61"/>
        <v>8</v>
      </c>
      <c r="N461" s="6">
        <f t="shared" si="59"/>
        <v>0.53333333333333333</v>
      </c>
      <c r="O461" t="str">
        <f t="shared" si="62"/>
        <v>N</v>
      </c>
      <c r="P461" s="13">
        <f>VLOOKUP(E461, 'Season Position'!$A$34:$C$49,2,FALSE)</f>
        <v>14</v>
      </c>
      <c r="Q461" s="13" t="str">
        <f>VLOOKUP(E461, 'Season Position'!$A$34:$C$49,3,FALSE)</f>
        <v>Missed</v>
      </c>
      <c r="R461">
        <f t="shared" si="63"/>
        <v>0</v>
      </c>
      <c r="S461" s="21" t="str">
        <f t="shared" si="60"/>
        <v>80-89</v>
      </c>
    </row>
    <row r="462" spans="1:19" ht="15.75" customHeight="1">
      <c r="A462" s="1">
        <v>231</v>
      </c>
      <c r="B462" s="1">
        <v>2014</v>
      </c>
      <c r="C462" s="1">
        <v>1</v>
      </c>
      <c r="D462" s="1" t="s">
        <v>9</v>
      </c>
      <c r="E462" s="1" t="s">
        <v>31</v>
      </c>
      <c r="F462" s="1" t="s">
        <v>11</v>
      </c>
      <c r="G462" s="1">
        <v>75</v>
      </c>
      <c r="H462" s="1">
        <v>59</v>
      </c>
      <c r="I462" s="1" t="s">
        <v>35</v>
      </c>
      <c r="J462">
        <f t="shared" si="56"/>
        <v>1</v>
      </c>
      <c r="K462">
        <f t="shared" si="57"/>
        <v>0</v>
      </c>
      <c r="L462">
        <f t="shared" si="58"/>
        <v>0</v>
      </c>
      <c r="M462">
        <f t="shared" si="61"/>
        <v>11</v>
      </c>
      <c r="N462" s="6">
        <f t="shared" si="59"/>
        <v>0.33333333333333337</v>
      </c>
      <c r="O462" t="str">
        <f t="shared" si="62"/>
        <v>N</v>
      </c>
      <c r="P462" s="13">
        <f>VLOOKUP(E462, 'Season Position'!$A$34:$C$49,2,FALSE)</f>
        <v>9</v>
      </c>
      <c r="Q462" s="13" t="str">
        <f>VLOOKUP(E462, 'Season Position'!$A$34:$C$49,3,FALSE)</f>
        <v>Missed</v>
      </c>
      <c r="R462">
        <f t="shared" si="63"/>
        <v>1</v>
      </c>
      <c r="S462" s="21" t="str">
        <f t="shared" si="60"/>
        <v>70-79</v>
      </c>
    </row>
    <row r="463" spans="1:19" ht="15.75" customHeight="1">
      <c r="A463" s="1">
        <v>231</v>
      </c>
      <c r="B463" s="1">
        <v>2014</v>
      </c>
      <c r="C463" s="1">
        <v>1</v>
      </c>
      <c r="D463" s="1" t="s">
        <v>9</v>
      </c>
      <c r="E463" s="1" t="s">
        <v>11</v>
      </c>
      <c r="F463" s="1" t="s">
        <v>31</v>
      </c>
      <c r="G463" s="1">
        <v>59</v>
      </c>
      <c r="H463" s="1">
        <v>75</v>
      </c>
      <c r="I463" s="1" t="s">
        <v>37</v>
      </c>
      <c r="J463">
        <f t="shared" si="56"/>
        <v>0</v>
      </c>
      <c r="K463">
        <f t="shared" si="57"/>
        <v>1</v>
      </c>
      <c r="L463">
        <f t="shared" si="58"/>
        <v>0</v>
      </c>
      <c r="M463">
        <f t="shared" si="61"/>
        <v>13</v>
      </c>
      <c r="N463" s="6">
        <f t="shared" si="59"/>
        <v>0.19999999999999996</v>
      </c>
      <c r="O463" t="str">
        <f t="shared" si="62"/>
        <v>N</v>
      </c>
      <c r="P463" s="13">
        <f>VLOOKUP(E463, 'Season Position'!$A$34:$C$49,2,FALSE)</f>
        <v>4</v>
      </c>
      <c r="Q463" s="13" t="str">
        <f>VLOOKUP(E463, 'Season Position'!$A$34:$C$49,3,FALSE)</f>
        <v>Playoffs</v>
      </c>
      <c r="R463">
        <f t="shared" si="63"/>
        <v>0</v>
      </c>
      <c r="S463" s="21" t="str">
        <f t="shared" si="60"/>
        <v>50-59</v>
      </c>
    </row>
    <row r="464" spans="1:19" ht="15.75" customHeight="1">
      <c r="A464" s="1">
        <v>232</v>
      </c>
      <c r="B464" s="1">
        <v>2014</v>
      </c>
      <c r="C464" s="1">
        <v>2</v>
      </c>
      <c r="D464" s="1" t="s">
        <v>9</v>
      </c>
      <c r="E464" s="1" t="s">
        <v>11</v>
      </c>
      <c r="F464" s="1" t="s">
        <v>10</v>
      </c>
      <c r="G464" s="1">
        <v>66</v>
      </c>
      <c r="H464" s="1">
        <v>91</v>
      </c>
      <c r="I464" s="1" t="s">
        <v>37</v>
      </c>
      <c r="J464">
        <f t="shared" si="56"/>
        <v>0</v>
      </c>
      <c r="K464">
        <f t="shared" si="57"/>
        <v>1</v>
      </c>
      <c r="L464">
        <f t="shared" si="58"/>
        <v>0</v>
      </c>
      <c r="M464">
        <f t="shared" si="61"/>
        <v>14</v>
      </c>
      <c r="N464" s="6">
        <f t="shared" si="59"/>
        <v>0.1333333333333333</v>
      </c>
      <c r="O464" t="str">
        <f t="shared" si="62"/>
        <v>N</v>
      </c>
      <c r="P464" s="13">
        <f>VLOOKUP(E464, 'Season Position'!$A$34:$C$49,2,FALSE)</f>
        <v>4</v>
      </c>
      <c r="Q464" s="13" t="str">
        <f>VLOOKUP(E464, 'Season Position'!$A$34:$C$49,3,FALSE)</f>
        <v>Playoffs</v>
      </c>
      <c r="R464">
        <f t="shared" si="63"/>
        <v>0</v>
      </c>
      <c r="S464" s="21" t="str">
        <f t="shared" si="60"/>
        <v>60-69</v>
      </c>
    </row>
    <row r="465" spans="1:19" ht="15.75" customHeight="1">
      <c r="A465" s="1">
        <v>232</v>
      </c>
      <c r="B465" s="1">
        <v>2014</v>
      </c>
      <c r="C465" s="1">
        <v>2</v>
      </c>
      <c r="D465" s="1" t="s">
        <v>9</v>
      </c>
      <c r="E465" s="1" t="s">
        <v>10</v>
      </c>
      <c r="F465" s="1" t="s">
        <v>11</v>
      </c>
      <c r="G465" s="1">
        <v>91</v>
      </c>
      <c r="H465" s="1">
        <v>66</v>
      </c>
      <c r="I465" s="1" t="s">
        <v>35</v>
      </c>
      <c r="J465">
        <f t="shared" si="56"/>
        <v>1</v>
      </c>
      <c r="K465">
        <f t="shared" si="57"/>
        <v>0</v>
      </c>
      <c r="L465">
        <f t="shared" si="58"/>
        <v>0</v>
      </c>
      <c r="M465">
        <f t="shared" si="61"/>
        <v>6</v>
      </c>
      <c r="N465" s="6">
        <f t="shared" si="59"/>
        <v>0.66666666666666674</v>
      </c>
      <c r="O465" t="str">
        <f t="shared" si="62"/>
        <v>N</v>
      </c>
      <c r="P465" s="13">
        <f>VLOOKUP(E465, 'Season Position'!$A$34:$C$49,2,FALSE)</f>
        <v>1</v>
      </c>
      <c r="Q465" s="13" t="str">
        <f>VLOOKUP(E465, 'Season Position'!$A$34:$C$49,3,FALSE)</f>
        <v>Playoffs</v>
      </c>
      <c r="R465">
        <f t="shared" si="63"/>
        <v>1</v>
      </c>
      <c r="S465" s="21" t="str">
        <f t="shared" si="60"/>
        <v>90-99</v>
      </c>
    </row>
    <row r="466" spans="1:19" ht="15.75" customHeight="1">
      <c r="A466" s="1">
        <v>233</v>
      </c>
      <c r="B466" s="1">
        <v>2014</v>
      </c>
      <c r="C466" s="1">
        <v>2</v>
      </c>
      <c r="D466" s="1" t="s">
        <v>9</v>
      </c>
      <c r="E466" s="1" t="s">
        <v>21</v>
      </c>
      <c r="F466" s="1" t="s">
        <v>14</v>
      </c>
      <c r="G466" s="1">
        <v>78</v>
      </c>
      <c r="H466" s="1">
        <v>89</v>
      </c>
      <c r="I466" s="1" t="s">
        <v>37</v>
      </c>
      <c r="J466">
        <f t="shared" si="56"/>
        <v>0</v>
      </c>
      <c r="K466">
        <f t="shared" si="57"/>
        <v>1</v>
      </c>
      <c r="L466">
        <f t="shared" si="58"/>
        <v>0</v>
      </c>
      <c r="M466">
        <f t="shared" si="61"/>
        <v>10</v>
      </c>
      <c r="N466" s="6">
        <f t="shared" si="59"/>
        <v>0.4</v>
      </c>
      <c r="O466" t="str">
        <f t="shared" si="62"/>
        <v>N</v>
      </c>
      <c r="P466" s="13">
        <f>VLOOKUP(E466, 'Season Position'!$A$34:$C$49,2,FALSE)</f>
        <v>15</v>
      </c>
      <c r="Q466" s="13" t="str">
        <f>VLOOKUP(E466, 'Season Position'!$A$34:$C$49,3,FALSE)</f>
        <v>Missed</v>
      </c>
      <c r="R466">
        <f t="shared" si="63"/>
        <v>0</v>
      </c>
      <c r="S466" s="21" t="str">
        <f t="shared" si="60"/>
        <v>70-79</v>
      </c>
    </row>
    <row r="467" spans="1:19" ht="15.75" customHeight="1">
      <c r="A467" s="1">
        <v>233</v>
      </c>
      <c r="B467" s="1">
        <v>2014</v>
      </c>
      <c r="C467" s="1">
        <v>2</v>
      </c>
      <c r="D467" s="1" t="s">
        <v>9</v>
      </c>
      <c r="E467" s="1" t="s">
        <v>14</v>
      </c>
      <c r="F467" s="1" t="s">
        <v>21</v>
      </c>
      <c r="G467" s="1">
        <v>89</v>
      </c>
      <c r="H467" s="1">
        <v>78</v>
      </c>
      <c r="I467" s="1" t="s">
        <v>35</v>
      </c>
      <c r="J467">
        <f t="shared" si="56"/>
        <v>1</v>
      </c>
      <c r="K467">
        <f t="shared" si="57"/>
        <v>0</v>
      </c>
      <c r="L467">
        <f t="shared" si="58"/>
        <v>0</v>
      </c>
      <c r="M467">
        <f t="shared" si="61"/>
        <v>7</v>
      </c>
      <c r="N467" s="6">
        <f t="shared" si="59"/>
        <v>0.6</v>
      </c>
      <c r="O467" t="str">
        <f t="shared" si="62"/>
        <v>N</v>
      </c>
      <c r="P467" s="13">
        <f>VLOOKUP(E467, 'Season Position'!$A$34:$C$49,2,FALSE)</f>
        <v>5</v>
      </c>
      <c r="Q467" s="13" t="str">
        <f>VLOOKUP(E467, 'Season Position'!$A$34:$C$49,3,FALSE)</f>
        <v>Playoffs</v>
      </c>
      <c r="R467">
        <f t="shared" si="63"/>
        <v>1</v>
      </c>
      <c r="S467" s="21" t="str">
        <f t="shared" si="60"/>
        <v>80-89</v>
      </c>
    </row>
    <row r="468" spans="1:19" ht="15.75" customHeight="1">
      <c r="A468" s="1">
        <v>234</v>
      </c>
      <c r="B468" s="1">
        <v>2014</v>
      </c>
      <c r="C468" s="1">
        <v>2</v>
      </c>
      <c r="D468" s="1" t="s">
        <v>9</v>
      </c>
      <c r="E468" s="1" t="s">
        <v>18</v>
      </c>
      <c r="F468" s="1" t="s">
        <v>30</v>
      </c>
      <c r="G468" s="1">
        <v>69</v>
      </c>
      <c r="H468" s="1">
        <v>100</v>
      </c>
      <c r="I468" s="1" t="s">
        <v>37</v>
      </c>
      <c r="J468">
        <f t="shared" si="56"/>
        <v>0</v>
      </c>
      <c r="K468">
        <f t="shared" si="57"/>
        <v>1</v>
      </c>
      <c r="L468">
        <f t="shared" si="58"/>
        <v>0</v>
      </c>
      <c r="M468">
        <f t="shared" si="61"/>
        <v>12</v>
      </c>
      <c r="N468" s="6">
        <f t="shared" si="59"/>
        <v>0.26666666666666672</v>
      </c>
      <c r="O468" t="str">
        <f t="shared" si="62"/>
        <v>N</v>
      </c>
      <c r="P468" s="13">
        <f>VLOOKUP(E468, 'Season Position'!$A$34:$C$49,2,FALSE)</f>
        <v>13</v>
      </c>
      <c r="Q468" s="13" t="str">
        <f>VLOOKUP(E468, 'Season Position'!$A$34:$C$49,3,FALSE)</f>
        <v>Missed</v>
      </c>
      <c r="R468">
        <f t="shared" si="63"/>
        <v>0</v>
      </c>
      <c r="S468" s="21" t="str">
        <f t="shared" si="60"/>
        <v>60-69</v>
      </c>
    </row>
    <row r="469" spans="1:19" ht="15.75" customHeight="1">
      <c r="A469" s="1">
        <v>234</v>
      </c>
      <c r="B469" s="1">
        <v>2014</v>
      </c>
      <c r="C469" s="1">
        <v>2</v>
      </c>
      <c r="D469" s="1" t="s">
        <v>9</v>
      </c>
      <c r="E469" s="1" t="s">
        <v>30</v>
      </c>
      <c r="F469" s="1" t="s">
        <v>18</v>
      </c>
      <c r="G469" s="1">
        <v>100</v>
      </c>
      <c r="H469" s="1">
        <v>69</v>
      </c>
      <c r="I469" s="1" t="s">
        <v>35</v>
      </c>
      <c r="J469">
        <f t="shared" si="56"/>
        <v>1</v>
      </c>
      <c r="K469">
        <f t="shared" si="57"/>
        <v>0</v>
      </c>
      <c r="L469">
        <f t="shared" si="58"/>
        <v>0</v>
      </c>
      <c r="M469">
        <f t="shared" si="61"/>
        <v>3</v>
      </c>
      <c r="N469" s="6">
        <f t="shared" si="59"/>
        <v>0.8666666666666667</v>
      </c>
      <c r="O469" t="str">
        <f t="shared" si="62"/>
        <v>Y</v>
      </c>
      <c r="P469" s="13">
        <f>VLOOKUP(E469, 'Season Position'!$A$34:$C$49,2,FALSE)</f>
        <v>11</v>
      </c>
      <c r="Q469" s="13" t="str">
        <f>VLOOKUP(E469, 'Season Position'!$A$34:$C$49,3,FALSE)</f>
        <v>Missed</v>
      </c>
      <c r="R469">
        <f t="shared" si="63"/>
        <v>1</v>
      </c>
      <c r="S469" s="21" t="str">
        <f t="shared" si="60"/>
        <v>100-109</v>
      </c>
    </row>
    <row r="470" spans="1:19" ht="15.75" customHeight="1">
      <c r="A470" s="1">
        <v>235</v>
      </c>
      <c r="B470" s="1">
        <v>2014</v>
      </c>
      <c r="C470" s="1">
        <v>2</v>
      </c>
      <c r="D470" s="1" t="s">
        <v>9</v>
      </c>
      <c r="E470" s="1" t="s">
        <v>16</v>
      </c>
      <c r="F470" s="1" t="s">
        <v>12</v>
      </c>
      <c r="G470" s="1">
        <v>108</v>
      </c>
      <c r="H470" s="1">
        <v>81</v>
      </c>
      <c r="I470" s="1" t="s">
        <v>35</v>
      </c>
      <c r="J470">
        <f t="shared" si="56"/>
        <v>1</v>
      </c>
      <c r="K470">
        <f t="shared" si="57"/>
        <v>0</v>
      </c>
      <c r="L470">
        <f t="shared" si="58"/>
        <v>0</v>
      </c>
      <c r="M470">
        <f t="shared" si="61"/>
        <v>1</v>
      </c>
      <c r="N470" s="6">
        <f t="shared" si="59"/>
        <v>1</v>
      </c>
      <c r="O470" t="str">
        <f t="shared" si="62"/>
        <v>Y</v>
      </c>
      <c r="P470" s="13">
        <f>VLOOKUP(E470, 'Season Position'!$A$34:$C$49,2,FALSE)</f>
        <v>2</v>
      </c>
      <c r="Q470" s="13" t="str">
        <f>VLOOKUP(E470, 'Season Position'!$A$34:$C$49,3,FALSE)</f>
        <v>Playoffs</v>
      </c>
      <c r="R470">
        <f t="shared" si="63"/>
        <v>1</v>
      </c>
      <c r="S470" s="21" t="str">
        <f t="shared" si="60"/>
        <v>100-109</v>
      </c>
    </row>
    <row r="471" spans="1:19" ht="15.75" customHeight="1">
      <c r="A471" s="1">
        <v>235</v>
      </c>
      <c r="B471" s="1">
        <v>2014</v>
      </c>
      <c r="C471" s="1">
        <v>2</v>
      </c>
      <c r="D471" s="1" t="s">
        <v>9</v>
      </c>
      <c r="E471" s="1" t="s">
        <v>12</v>
      </c>
      <c r="F471" s="1" t="s">
        <v>16</v>
      </c>
      <c r="G471" s="1">
        <v>81</v>
      </c>
      <c r="H471" s="1">
        <v>108</v>
      </c>
      <c r="I471" s="1" t="s">
        <v>37</v>
      </c>
      <c r="J471">
        <f t="shared" si="56"/>
        <v>0</v>
      </c>
      <c r="K471">
        <f t="shared" si="57"/>
        <v>1</v>
      </c>
      <c r="L471">
        <f t="shared" si="58"/>
        <v>0</v>
      </c>
      <c r="M471">
        <f t="shared" si="61"/>
        <v>9</v>
      </c>
      <c r="N471" s="6">
        <f t="shared" si="59"/>
        <v>0.46666666666666667</v>
      </c>
      <c r="O471" t="str">
        <f t="shared" si="62"/>
        <v>N</v>
      </c>
      <c r="P471" s="13">
        <f>VLOOKUP(E471, 'Season Position'!$A$34:$C$49,2,FALSE)</f>
        <v>7</v>
      </c>
      <c r="Q471" s="13" t="str">
        <f>VLOOKUP(E471, 'Season Position'!$A$34:$C$49,3,FALSE)</f>
        <v>Playoffs</v>
      </c>
      <c r="R471">
        <f t="shared" si="63"/>
        <v>0</v>
      </c>
      <c r="S471" s="21" t="str">
        <f t="shared" si="60"/>
        <v>80-89</v>
      </c>
    </row>
    <row r="472" spans="1:19" ht="15.75" customHeight="1">
      <c r="A472" s="1">
        <v>236</v>
      </c>
      <c r="B472" s="1">
        <v>2014</v>
      </c>
      <c r="C472" s="1">
        <v>2</v>
      </c>
      <c r="D472" s="1" t="s">
        <v>9</v>
      </c>
      <c r="E472" s="1" t="s">
        <v>29</v>
      </c>
      <c r="F472" s="1" t="s">
        <v>26</v>
      </c>
      <c r="G472" s="1">
        <v>26</v>
      </c>
      <c r="H472" s="1">
        <v>104</v>
      </c>
      <c r="I472" s="1" t="s">
        <v>37</v>
      </c>
      <c r="J472">
        <f t="shared" si="56"/>
        <v>0</v>
      </c>
      <c r="K472">
        <f t="shared" si="57"/>
        <v>1</v>
      </c>
      <c r="L472">
        <f t="shared" si="58"/>
        <v>0</v>
      </c>
      <c r="M472">
        <f t="shared" si="61"/>
        <v>16</v>
      </c>
      <c r="N472" s="6">
        <f t="shared" si="59"/>
        <v>0</v>
      </c>
      <c r="O472" t="str">
        <f t="shared" si="62"/>
        <v>N</v>
      </c>
      <c r="P472" s="13">
        <f>VLOOKUP(E472, 'Season Position'!$A$34:$C$49,2,FALSE)</f>
        <v>16</v>
      </c>
      <c r="Q472" s="13" t="str">
        <f>VLOOKUP(E472, 'Season Position'!$A$34:$C$49,3,FALSE)</f>
        <v>Missed</v>
      </c>
      <c r="R472">
        <f t="shared" si="63"/>
        <v>0</v>
      </c>
      <c r="S472" s="21" t="str">
        <f t="shared" si="60"/>
        <v>20-29</v>
      </c>
    </row>
    <row r="473" spans="1:19" ht="15.75" customHeight="1">
      <c r="A473" s="1">
        <v>236</v>
      </c>
      <c r="B473" s="1">
        <v>2014</v>
      </c>
      <c r="C473" s="1">
        <v>2</v>
      </c>
      <c r="D473" s="1" t="s">
        <v>9</v>
      </c>
      <c r="E473" s="1" t="s">
        <v>26</v>
      </c>
      <c r="F473" s="1" t="s">
        <v>29</v>
      </c>
      <c r="G473" s="1">
        <v>104</v>
      </c>
      <c r="H473" s="1">
        <v>26</v>
      </c>
      <c r="I473" s="1" t="s">
        <v>35</v>
      </c>
      <c r="J473">
        <f t="shared" si="56"/>
        <v>1</v>
      </c>
      <c r="K473">
        <f t="shared" si="57"/>
        <v>0</v>
      </c>
      <c r="L473">
        <f t="shared" si="58"/>
        <v>0</v>
      </c>
      <c r="M473">
        <f t="shared" si="61"/>
        <v>2</v>
      </c>
      <c r="N473" s="6">
        <f t="shared" si="59"/>
        <v>0.93333333333333335</v>
      </c>
      <c r="O473" t="str">
        <f t="shared" si="62"/>
        <v>Y</v>
      </c>
      <c r="P473" s="13">
        <f>VLOOKUP(E473, 'Season Position'!$A$34:$C$49,2,FALSE)</f>
        <v>6</v>
      </c>
      <c r="Q473" s="13" t="str">
        <f>VLOOKUP(E473, 'Season Position'!$A$34:$C$49,3,FALSE)</f>
        <v>Playoffs</v>
      </c>
      <c r="R473">
        <f t="shared" si="63"/>
        <v>1</v>
      </c>
      <c r="S473" s="21" t="str">
        <f t="shared" si="60"/>
        <v>100-109</v>
      </c>
    </row>
    <row r="474" spans="1:19" ht="15.75" customHeight="1">
      <c r="A474" s="1">
        <v>237</v>
      </c>
      <c r="B474" s="1">
        <v>2014</v>
      </c>
      <c r="C474" s="1">
        <v>2</v>
      </c>
      <c r="D474" s="1" t="s">
        <v>9</v>
      </c>
      <c r="E474" s="1" t="s">
        <v>27</v>
      </c>
      <c r="F474" s="1" t="s">
        <v>20</v>
      </c>
      <c r="G474" s="1">
        <v>67</v>
      </c>
      <c r="H474" s="1">
        <v>60</v>
      </c>
      <c r="I474" s="1" t="s">
        <v>35</v>
      </c>
      <c r="J474">
        <f t="shared" si="56"/>
        <v>1</v>
      </c>
      <c r="K474">
        <f t="shared" si="57"/>
        <v>0</v>
      </c>
      <c r="L474">
        <f t="shared" si="58"/>
        <v>0</v>
      </c>
      <c r="M474">
        <f t="shared" si="61"/>
        <v>13</v>
      </c>
      <c r="N474" s="6">
        <f t="shared" si="59"/>
        <v>0.19999999999999996</v>
      </c>
      <c r="O474" t="str">
        <f t="shared" si="62"/>
        <v>N</v>
      </c>
      <c r="P474" s="13">
        <f>VLOOKUP(E474, 'Season Position'!$A$34:$C$49,2,FALSE)</f>
        <v>8</v>
      </c>
      <c r="Q474" s="13" t="str">
        <f>VLOOKUP(E474, 'Season Position'!$A$34:$C$49,3,FALSE)</f>
        <v>Playoffs</v>
      </c>
      <c r="R474">
        <f t="shared" si="63"/>
        <v>1</v>
      </c>
      <c r="S474" s="21" t="str">
        <f t="shared" si="60"/>
        <v>60-69</v>
      </c>
    </row>
    <row r="475" spans="1:19" ht="15.75" customHeight="1">
      <c r="A475" s="1">
        <v>237</v>
      </c>
      <c r="B475" s="1">
        <v>2014</v>
      </c>
      <c r="C475" s="1">
        <v>2</v>
      </c>
      <c r="D475" s="1" t="s">
        <v>9</v>
      </c>
      <c r="E475" s="1" t="s">
        <v>20</v>
      </c>
      <c r="F475" s="1" t="s">
        <v>27</v>
      </c>
      <c r="G475" s="1">
        <v>60</v>
      </c>
      <c r="H475" s="1">
        <v>67</v>
      </c>
      <c r="I475" s="1" t="s">
        <v>37</v>
      </c>
      <c r="J475">
        <f t="shared" si="56"/>
        <v>0</v>
      </c>
      <c r="K475">
        <f t="shared" si="57"/>
        <v>1</v>
      </c>
      <c r="L475">
        <f t="shared" si="58"/>
        <v>0</v>
      </c>
      <c r="M475">
        <f t="shared" si="61"/>
        <v>15</v>
      </c>
      <c r="N475" s="6">
        <f t="shared" si="59"/>
        <v>6.6666666666666652E-2</v>
      </c>
      <c r="O475" t="str">
        <f t="shared" si="62"/>
        <v>N</v>
      </c>
      <c r="P475" s="13">
        <f>VLOOKUP(E475, 'Season Position'!$A$34:$C$49,2,FALSE)</f>
        <v>12</v>
      </c>
      <c r="Q475" s="13" t="str">
        <f>VLOOKUP(E475, 'Season Position'!$A$34:$C$49,3,FALSE)</f>
        <v>Missed</v>
      </c>
      <c r="R475">
        <f t="shared" si="63"/>
        <v>0</v>
      </c>
      <c r="S475" s="21" t="str">
        <f t="shared" si="60"/>
        <v>60-69</v>
      </c>
    </row>
    <row r="476" spans="1:19" ht="15.75" customHeight="1">
      <c r="A476" s="1">
        <v>238</v>
      </c>
      <c r="B476" s="1">
        <v>2014</v>
      </c>
      <c r="C476" s="1">
        <v>2</v>
      </c>
      <c r="D476" s="1" t="s">
        <v>9</v>
      </c>
      <c r="E476" s="1" t="s">
        <v>28</v>
      </c>
      <c r="F476" s="1" t="s">
        <v>13</v>
      </c>
      <c r="G476" s="1">
        <v>89</v>
      </c>
      <c r="H476" s="1">
        <v>77</v>
      </c>
      <c r="I476" s="1" t="s">
        <v>35</v>
      </c>
      <c r="J476">
        <f t="shared" si="56"/>
        <v>1</v>
      </c>
      <c r="K476">
        <f t="shared" si="57"/>
        <v>0</v>
      </c>
      <c r="L476">
        <f t="shared" si="58"/>
        <v>0</v>
      </c>
      <c r="M476">
        <f t="shared" si="61"/>
        <v>7</v>
      </c>
      <c r="N476" s="6">
        <f t="shared" si="59"/>
        <v>0.6</v>
      </c>
      <c r="O476" t="str">
        <f t="shared" si="62"/>
        <v>N</v>
      </c>
      <c r="P476" s="13">
        <f>VLOOKUP(E476, 'Season Position'!$A$34:$C$49,2,FALSE)</f>
        <v>10</v>
      </c>
      <c r="Q476" s="13" t="str">
        <f>VLOOKUP(E476, 'Season Position'!$A$34:$C$49,3,FALSE)</f>
        <v>Missed</v>
      </c>
      <c r="R476">
        <f t="shared" si="63"/>
        <v>1</v>
      </c>
      <c r="S476" s="21" t="str">
        <f t="shared" si="60"/>
        <v>80-89</v>
      </c>
    </row>
    <row r="477" spans="1:19" ht="15.75" customHeight="1">
      <c r="A477" s="1">
        <v>238</v>
      </c>
      <c r="B477" s="1">
        <v>2014</v>
      </c>
      <c r="C477" s="1">
        <v>2</v>
      </c>
      <c r="D477" s="1" t="s">
        <v>9</v>
      </c>
      <c r="E477" s="1" t="s">
        <v>13</v>
      </c>
      <c r="F477" s="1" t="s">
        <v>28</v>
      </c>
      <c r="G477" s="1">
        <v>77</v>
      </c>
      <c r="H477" s="1">
        <v>89</v>
      </c>
      <c r="I477" s="1" t="s">
        <v>37</v>
      </c>
      <c r="J477">
        <f t="shared" si="56"/>
        <v>0</v>
      </c>
      <c r="K477">
        <f t="shared" si="57"/>
        <v>1</v>
      </c>
      <c r="L477">
        <f t="shared" si="58"/>
        <v>0</v>
      </c>
      <c r="M477">
        <f t="shared" si="61"/>
        <v>11</v>
      </c>
      <c r="N477" s="6">
        <f t="shared" si="59"/>
        <v>0.33333333333333337</v>
      </c>
      <c r="O477" t="str">
        <f t="shared" si="62"/>
        <v>N</v>
      </c>
      <c r="P477" s="13">
        <f>VLOOKUP(E477, 'Season Position'!$A$34:$C$49,2,FALSE)</f>
        <v>14</v>
      </c>
      <c r="Q477" s="13" t="str">
        <f>VLOOKUP(E477, 'Season Position'!$A$34:$C$49,3,FALSE)</f>
        <v>Missed</v>
      </c>
      <c r="R477">
        <f t="shared" si="63"/>
        <v>0</v>
      </c>
      <c r="S477" s="21" t="str">
        <f t="shared" si="60"/>
        <v>70-79</v>
      </c>
    </row>
    <row r="478" spans="1:19" ht="15.75" customHeight="1">
      <c r="A478" s="1">
        <v>239</v>
      </c>
      <c r="B478" s="1">
        <v>2014</v>
      </c>
      <c r="C478" s="1">
        <v>2</v>
      </c>
      <c r="D478" s="1" t="s">
        <v>9</v>
      </c>
      <c r="E478" s="1" t="s">
        <v>31</v>
      </c>
      <c r="F478" s="1" t="s">
        <v>25</v>
      </c>
      <c r="G478" s="1">
        <v>94</v>
      </c>
      <c r="H478" s="1">
        <v>93</v>
      </c>
      <c r="I478" s="1" t="s">
        <v>35</v>
      </c>
      <c r="J478">
        <f t="shared" si="56"/>
        <v>1</v>
      </c>
      <c r="K478">
        <f t="shared" si="57"/>
        <v>0</v>
      </c>
      <c r="L478">
        <f t="shared" si="58"/>
        <v>0</v>
      </c>
      <c r="M478">
        <f t="shared" si="61"/>
        <v>4</v>
      </c>
      <c r="N478" s="6">
        <f t="shared" si="59"/>
        <v>0.8</v>
      </c>
      <c r="O478" t="str">
        <f t="shared" si="62"/>
        <v>N</v>
      </c>
      <c r="P478" s="13">
        <f>VLOOKUP(E478, 'Season Position'!$A$34:$C$49,2,FALSE)</f>
        <v>9</v>
      </c>
      <c r="Q478" s="13" t="str">
        <f>VLOOKUP(E478, 'Season Position'!$A$34:$C$49,3,FALSE)</f>
        <v>Missed</v>
      </c>
      <c r="R478">
        <f t="shared" si="63"/>
        <v>1</v>
      </c>
      <c r="S478" s="21" t="str">
        <f t="shared" si="60"/>
        <v>90-99</v>
      </c>
    </row>
    <row r="479" spans="1:19" ht="15.75" customHeight="1">
      <c r="A479" s="1">
        <v>239</v>
      </c>
      <c r="B479" s="1">
        <v>2014</v>
      </c>
      <c r="C479" s="1">
        <v>2</v>
      </c>
      <c r="D479" s="1" t="s">
        <v>9</v>
      </c>
      <c r="E479" s="1" t="s">
        <v>25</v>
      </c>
      <c r="F479" s="1" t="s">
        <v>31</v>
      </c>
      <c r="G479" s="1">
        <v>93</v>
      </c>
      <c r="H479" s="1">
        <v>94</v>
      </c>
      <c r="I479" s="1" t="s">
        <v>37</v>
      </c>
      <c r="J479">
        <f t="shared" si="56"/>
        <v>0</v>
      </c>
      <c r="K479">
        <f t="shared" si="57"/>
        <v>1</v>
      </c>
      <c r="L479">
        <f t="shared" si="58"/>
        <v>0</v>
      </c>
      <c r="M479">
        <f t="shared" si="61"/>
        <v>5</v>
      </c>
      <c r="N479" s="6">
        <f t="shared" si="59"/>
        <v>0.73333333333333339</v>
      </c>
      <c r="O479" t="str">
        <f t="shared" si="62"/>
        <v>N</v>
      </c>
      <c r="P479" s="13">
        <f>VLOOKUP(E479, 'Season Position'!$A$34:$C$49,2,FALSE)</f>
        <v>3</v>
      </c>
      <c r="Q479" s="13" t="str">
        <f>VLOOKUP(E479, 'Season Position'!$A$34:$C$49,3,FALSE)</f>
        <v>Playoffs</v>
      </c>
      <c r="R479">
        <f t="shared" si="63"/>
        <v>0</v>
      </c>
      <c r="S479" s="21" t="str">
        <f t="shared" si="60"/>
        <v>90-99</v>
      </c>
    </row>
    <row r="480" spans="1:19" ht="15.75" customHeight="1">
      <c r="A480" s="1">
        <v>240</v>
      </c>
      <c r="B480" s="1">
        <v>2014</v>
      </c>
      <c r="C480" s="1">
        <v>3</v>
      </c>
      <c r="D480" s="1" t="s">
        <v>9</v>
      </c>
      <c r="E480" s="1" t="s">
        <v>10</v>
      </c>
      <c r="F480" s="1" t="s">
        <v>29</v>
      </c>
      <c r="G480" s="1">
        <v>62</v>
      </c>
      <c r="H480" s="1">
        <v>113</v>
      </c>
      <c r="I480" s="1" t="s">
        <v>37</v>
      </c>
      <c r="J480">
        <f t="shared" si="56"/>
        <v>0</v>
      </c>
      <c r="K480">
        <f t="shared" si="57"/>
        <v>1</v>
      </c>
      <c r="L480">
        <f t="shared" si="58"/>
        <v>0</v>
      </c>
      <c r="M480">
        <f t="shared" si="61"/>
        <v>14</v>
      </c>
      <c r="N480" s="6">
        <f t="shared" si="59"/>
        <v>0.1333333333333333</v>
      </c>
      <c r="O480" t="str">
        <f t="shared" si="62"/>
        <v>N</v>
      </c>
      <c r="P480" s="13">
        <f>VLOOKUP(E480, 'Season Position'!$A$34:$C$49,2,FALSE)</f>
        <v>1</v>
      </c>
      <c r="Q480" s="13" t="str">
        <f>VLOOKUP(E480, 'Season Position'!$A$34:$C$49,3,FALSE)</f>
        <v>Playoffs</v>
      </c>
      <c r="R480">
        <f t="shared" si="63"/>
        <v>0</v>
      </c>
      <c r="S480" s="21" t="str">
        <f t="shared" si="60"/>
        <v>60-69</v>
      </c>
    </row>
    <row r="481" spans="1:19" ht="15.75" customHeight="1">
      <c r="A481" s="1">
        <v>240</v>
      </c>
      <c r="B481" s="1">
        <v>2014</v>
      </c>
      <c r="C481" s="1">
        <v>3</v>
      </c>
      <c r="D481" s="1" t="s">
        <v>9</v>
      </c>
      <c r="E481" s="1" t="s">
        <v>29</v>
      </c>
      <c r="F481" s="1" t="s">
        <v>10</v>
      </c>
      <c r="G481" s="1">
        <v>113</v>
      </c>
      <c r="H481" s="1">
        <v>62</v>
      </c>
      <c r="I481" s="1" t="s">
        <v>35</v>
      </c>
      <c r="J481">
        <f t="shared" si="56"/>
        <v>1</v>
      </c>
      <c r="K481">
        <f t="shared" si="57"/>
        <v>0</v>
      </c>
      <c r="L481">
        <f t="shared" si="58"/>
        <v>0</v>
      </c>
      <c r="M481">
        <f t="shared" si="61"/>
        <v>1</v>
      </c>
      <c r="N481" s="6">
        <f t="shared" si="59"/>
        <v>1</v>
      </c>
      <c r="O481" t="str">
        <f t="shared" si="62"/>
        <v>Y</v>
      </c>
      <c r="P481" s="13">
        <f>VLOOKUP(E481, 'Season Position'!$A$34:$C$49,2,FALSE)</f>
        <v>16</v>
      </c>
      <c r="Q481" s="13" t="str">
        <f>VLOOKUP(E481, 'Season Position'!$A$34:$C$49,3,FALSE)</f>
        <v>Missed</v>
      </c>
      <c r="R481">
        <f t="shared" si="63"/>
        <v>1</v>
      </c>
      <c r="S481" s="21" t="str">
        <f t="shared" si="60"/>
        <v>110-119</v>
      </c>
    </row>
    <row r="482" spans="1:19" ht="15.75" customHeight="1">
      <c r="A482" s="1">
        <v>241</v>
      </c>
      <c r="B482" s="1">
        <v>2014</v>
      </c>
      <c r="C482" s="1">
        <v>3</v>
      </c>
      <c r="D482" s="1" t="s">
        <v>9</v>
      </c>
      <c r="E482" s="1" t="s">
        <v>21</v>
      </c>
      <c r="F482" s="1" t="s">
        <v>13</v>
      </c>
      <c r="G482" s="1">
        <v>100</v>
      </c>
      <c r="H482" s="1">
        <v>88</v>
      </c>
      <c r="I482" s="1" t="s">
        <v>35</v>
      </c>
      <c r="J482">
        <f t="shared" si="56"/>
        <v>1</v>
      </c>
      <c r="K482">
        <f t="shared" si="57"/>
        <v>0</v>
      </c>
      <c r="L482">
        <f t="shared" si="58"/>
        <v>0</v>
      </c>
      <c r="M482">
        <f t="shared" si="61"/>
        <v>2</v>
      </c>
      <c r="N482" s="6">
        <f t="shared" si="59"/>
        <v>0.93333333333333335</v>
      </c>
      <c r="O482" t="str">
        <f t="shared" si="62"/>
        <v>Y</v>
      </c>
      <c r="P482" s="13">
        <f>VLOOKUP(E482, 'Season Position'!$A$34:$C$49,2,FALSE)</f>
        <v>15</v>
      </c>
      <c r="Q482" s="13" t="str">
        <f>VLOOKUP(E482, 'Season Position'!$A$34:$C$49,3,FALSE)</f>
        <v>Missed</v>
      </c>
      <c r="R482">
        <f t="shared" si="63"/>
        <v>1</v>
      </c>
      <c r="S482" s="21" t="str">
        <f t="shared" si="60"/>
        <v>100-109</v>
      </c>
    </row>
    <row r="483" spans="1:19" ht="15.75" customHeight="1">
      <c r="A483" s="1">
        <v>241</v>
      </c>
      <c r="B483" s="1">
        <v>2014</v>
      </c>
      <c r="C483" s="1">
        <v>3</v>
      </c>
      <c r="D483" s="1" t="s">
        <v>9</v>
      </c>
      <c r="E483" s="1" t="s">
        <v>13</v>
      </c>
      <c r="F483" s="1" t="s">
        <v>21</v>
      </c>
      <c r="G483" s="1">
        <v>88</v>
      </c>
      <c r="H483" s="1">
        <v>100</v>
      </c>
      <c r="I483" s="1" t="s">
        <v>37</v>
      </c>
      <c r="J483">
        <f t="shared" si="56"/>
        <v>0</v>
      </c>
      <c r="K483">
        <f t="shared" si="57"/>
        <v>1</v>
      </c>
      <c r="L483">
        <f t="shared" si="58"/>
        <v>0</v>
      </c>
      <c r="M483">
        <f t="shared" si="61"/>
        <v>7</v>
      </c>
      <c r="N483" s="6">
        <f t="shared" si="59"/>
        <v>0.6</v>
      </c>
      <c r="O483" t="str">
        <f t="shared" si="62"/>
        <v>N</v>
      </c>
      <c r="P483" s="13">
        <f>VLOOKUP(E483, 'Season Position'!$A$34:$C$49,2,FALSE)</f>
        <v>14</v>
      </c>
      <c r="Q483" s="13" t="str">
        <f>VLOOKUP(E483, 'Season Position'!$A$34:$C$49,3,FALSE)</f>
        <v>Missed</v>
      </c>
      <c r="R483">
        <f t="shared" si="63"/>
        <v>0</v>
      </c>
      <c r="S483" s="21" t="str">
        <f t="shared" si="60"/>
        <v>80-89</v>
      </c>
    </row>
    <row r="484" spans="1:19" ht="15.75" customHeight="1">
      <c r="A484" s="1">
        <v>242</v>
      </c>
      <c r="B484" s="1">
        <v>2014</v>
      </c>
      <c r="C484" s="1">
        <v>3</v>
      </c>
      <c r="D484" s="1" t="s">
        <v>9</v>
      </c>
      <c r="E484" s="1" t="s">
        <v>18</v>
      </c>
      <c r="F484" s="1" t="s">
        <v>31</v>
      </c>
      <c r="G484" s="1">
        <v>87</v>
      </c>
      <c r="H484" s="1">
        <v>80</v>
      </c>
      <c r="I484" s="1" t="s">
        <v>35</v>
      </c>
      <c r="J484">
        <f t="shared" si="56"/>
        <v>1</v>
      </c>
      <c r="K484">
        <f t="shared" si="57"/>
        <v>0</v>
      </c>
      <c r="L484">
        <f t="shared" si="58"/>
        <v>0</v>
      </c>
      <c r="M484">
        <f t="shared" si="61"/>
        <v>8</v>
      </c>
      <c r="N484" s="6">
        <f t="shared" si="59"/>
        <v>0.53333333333333333</v>
      </c>
      <c r="O484" t="str">
        <f t="shared" si="62"/>
        <v>N</v>
      </c>
      <c r="P484" s="13">
        <f>VLOOKUP(E484, 'Season Position'!$A$34:$C$49,2,FALSE)</f>
        <v>13</v>
      </c>
      <c r="Q484" s="13" t="str">
        <f>VLOOKUP(E484, 'Season Position'!$A$34:$C$49,3,FALSE)</f>
        <v>Missed</v>
      </c>
      <c r="R484">
        <f t="shared" si="63"/>
        <v>1</v>
      </c>
      <c r="S484" s="21" t="str">
        <f t="shared" si="60"/>
        <v>80-89</v>
      </c>
    </row>
    <row r="485" spans="1:19" ht="15.75" customHeight="1">
      <c r="A485" s="1">
        <v>242</v>
      </c>
      <c r="B485" s="1">
        <v>2014</v>
      </c>
      <c r="C485" s="1">
        <v>3</v>
      </c>
      <c r="D485" s="1" t="s">
        <v>9</v>
      </c>
      <c r="E485" s="1" t="s">
        <v>31</v>
      </c>
      <c r="F485" s="1" t="s">
        <v>18</v>
      </c>
      <c r="G485" s="1">
        <v>80</v>
      </c>
      <c r="H485" s="1">
        <v>87</v>
      </c>
      <c r="I485" s="1" t="s">
        <v>37</v>
      </c>
      <c r="J485">
        <f t="shared" si="56"/>
        <v>0</v>
      </c>
      <c r="K485">
        <f t="shared" si="57"/>
        <v>1</v>
      </c>
      <c r="L485">
        <f t="shared" si="58"/>
        <v>0</v>
      </c>
      <c r="M485">
        <f t="shared" si="61"/>
        <v>9</v>
      </c>
      <c r="N485" s="6">
        <f t="shared" si="59"/>
        <v>0.46666666666666667</v>
      </c>
      <c r="O485" t="str">
        <f t="shared" si="62"/>
        <v>N</v>
      </c>
      <c r="P485" s="13">
        <f>VLOOKUP(E485, 'Season Position'!$A$34:$C$49,2,FALSE)</f>
        <v>9</v>
      </c>
      <c r="Q485" s="13" t="str">
        <f>VLOOKUP(E485, 'Season Position'!$A$34:$C$49,3,FALSE)</f>
        <v>Missed</v>
      </c>
      <c r="R485">
        <f t="shared" si="63"/>
        <v>0</v>
      </c>
      <c r="S485" s="21" t="str">
        <f t="shared" si="60"/>
        <v>80-89</v>
      </c>
    </row>
    <row r="486" spans="1:19" ht="15.75" customHeight="1">
      <c r="A486" s="1">
        <v>243</v>
      </c>
      <c r="B486" s="1">
        <v>2014</v>
      </c>
      <c r="C486" s="1">
        <v>3</v>
      </c>
      <c r="D486" s="1" t="s">
        <v>9</v>
      </c>
      <c r="E486" s="1" t="s">
        <v>16</v>
      </c>
      <c r="F486" s="1" t="s">
        <v>20</v>
      </c>
      <c r="G486" s="1">
        <v>44</v>
      </c>
      <c r="H486" s="1">
        <v>57</v>
      </c>
      <c r="I486" s="1" t="s">
        <v>37</v>
      </c>
      <c r="J486">
        <f t="shared" si="56"/>
        <v>0</v>
      </c>
      <c r="K486">
        <f t="shared" si="57"/>
        <v>1</v>
      </c>
      <c r="L486">
        <f t="shared" si="58"/>
        <v>0</v>
      </c>
      <c r="M486">
        <f t="shared" si="61"/>
        <v>16</v>
      </c>
      <c r="N486" s="6">
        <f t="shared" si="59"/>
        <v>0</v>
      </c>
      <c r="O486" t="str">
        <f t="shared" si="62"/>
        <v>N</v>
      </c>
      <c r="P486" s="13">
        <f>VLOOKUP(E486, 'Season Position'!$A$34:$C$49,2,FALSE)</f>
        <v>2</v>
      </c>
      <c r="Q486" s="13" t="str">
        <f>VLOOKUP(E486, 'Season Position'!$A$34:$C$49,3,FALSE)</f>
        <v>Playoffs</v>
      </c>
      <c r="R486">
        <f t="shared" si="63"/>
        <v>0</v>
      </c>
      <c r="S486" s="21" t="str">
        <f t="shared" si="60"/>
        <v>40-49</v>
      </c>
    </row>
    <row r="487" spans="1:19" ht="15.75" customHeight="1">
      <c r="A487" s="1">
        <v>243</v>
      </c>
      <c r="B487" s="1">
        <v>2014</v>
      </c>
      <c r="C487" s="1">
        <v>3</v>
      </c>
      <c r="D487" s="1" t="s">
        <v>9</v>
      </c>
      <c r="E487" s="1" t="s">
        <v>20</v>
      </c>
      <c r="F487" s="1" t="s">
        <v>16</v>
      </c>
      <c r="G487" s="1">
        <v>57</v>
      </c>
      <c r="H487" s="1">
        <v>44</v>
      </c>
      <c r="I487" s="1" t="s">
        <v>35</v>
      </c>
      <c r="J487">
        <f t="shared" si="56"/>
        <v>1</v>
      </c>
      <c r="K487">
        <f t="shared" si="57"/>
        <v>0</v>
      </c>
      <c r="L487">
        <f t="shared" si="58"/>
        <v>0</v>
      </c>
      <c r="M487">
        <f t="shared" si="61"/>
        <v>15</v>
      </c>
      <c r="N487" s="6">
        <f t="shared" si="59"/>
        <v>6.6666666666666652E-2</v>
      </c>
      <c r="O487" t="str">
        <f t="shared" si="62"/>
        <v>N</v>
      </c>
      <c r="P487" s="13">
        <f>VLOOKUP(E487, 'Season Position'!$A$34:$C$49,2,FALSE)</f>
        <v>12</v>
      </c>
      <c r="Q487" s="13" t="str">
        <f>VLOOKUP(E487, 'Season Position'!$A$34:$C$49,3,FALSE)</f>
        <v>Missed</v>
      </c>
      <c r="R487">
        <f t="shared" si="63"/>
        <v>1</v>
      </c>
      <c r="S487" s="21" t="str">
        <f t="shared" si="60"/>
        <v>50-59</v>
      </c>
    </row>
    <row r="488" spans="1:19" ht="15.75" customHeight="1">
      <c r="A488" s="1">
        <v>244</v>
      </c>
      <c r="B488" s="1">
        <v>2014</v>
      </c>
      <c r="C488" s="1">
        <v>3</v>
      </c>
      <c r="D488" s="1" t="s">
        <v>9</v>
      </c>
      <c r="E488" s="1" t="s">
        <v>11</v>
      </c>
      <c r="F488" s="1" t="s">
        <v>26</v>
      </c>
      <c r="G488" s="1">
        <v>95</v>
      </c>
      <c r="H488" s="1">
        <v>68</v>
      </c>
      <c r="I488" s="1" t="s">
        <v>35</v>
      </c>
      <c r="J488">
        <f t="shared" si="56"/>
        <v>1</v>
      </c>
      <c r="K488">
        <f t="shared" si="57"/>
        <v>0</v>
      </c>
      <c r="L488">
        <f t="shared" si="58"/>
        <v>0</v>
      </c>
      <c r="M488">
        <f t="shared" si="61"/>
        <v>4</v>
      </c>
      <c r="N488" s="6">
        <f t="shared" si="59"/>
        <v>0.8</v>
      </c>
      <c r="O488" t="str">
        <f t="shared" si="62"/>
        <v>N</v>
      </c>
      <c r="P488" s="13">
        <f>VLOOKUP(E488, 'Season Position'!$A$34:$C$49,2,FALSE)</f>
        <v>4</v>
      </c>
      <c r="Q488" s="13" t="str">
        <f>VLOOKUP(E488, 'Season Position'!$A$34:$C$49,3,FALSE)</f>
        <v>Playoffs</v>
      </c>
      <c r="R488">
        <f t="shared" si="63"/>
        <v>1</v>
      </c>
      <c r="S488" s="21" t="str">
        <f t="shared" si="60"/>
        <v>90-99</v>
      </c>
    </row>
    <row r="489" spans="1:19" ht="15.75" customHeight="1">
      <c r="A489" s="1">
        <v>244</v>
      </c>
      <c r="B489" s="1">
        <v>2014</v>
      </c>
      <c r="C489" s="1">
        <v>3</v>
      </c>
      <c r="D489" s="1" t="s">
        <v>9</v>
      </c>
      <c r="E489" s="1" t="s">
        <v>26</v>
      </c>
      <c r="F489" s="1" t="s">
        <v>11</v>
      </c>
      <c r="G489" s="1">
        <v>68</v>
      </c>
      <c r="H489" s="1">
        <v>95</v>
      </c>
      <c r="I489" s="1" t="s">
        <v>37</v>
      </c>
      <c r="J489">
        <f t="shared" si="56"/>
        <v>0</v>
      </c>
      <c r="K489">
        <f t="shared" si="57"/>
        <v>1</v>
      </c>
      <c r="L489">
        <f t="shared" si="58"/>
        <v>0</v>
      </c>
      <c r="M489">
        <f t="shared" si="61"/>
        <v>13</v>
      </c>
      <c r="N489" s="6">
        <f t="shared" si="59"/>
        <v>0.19999999999999996</v>
      </c>
      <c r="O489" t="str">
        <f t="shared" si="62"/>
        <v>N</v>
      </c>
      <c r="P489" s="13">
        <f>VLOOKUP(E489, 'Season Position'!$A$34:$C$49,2,FALSE)</f>
        <v>6</v>
      </c>
      <c r="Q489" s="13" t="str">
        <f>VLOOKUP(E489, 'Season Position'!$A$34:$C$49,3,FALSE)</f>
        <v>Playoffs</v>
      </c>
      <c r="R489">
        <f t="shared" si="63"/>
        <v>0</v>
      </c>
      <c r="S489" s="21" t="str">
        <f t="shared" si="60"/>
        <v>60-69</v>
      </c>
    </row>
    <row r="490" spans="1:19" ht="15.75" customHeight="1">
      <c r="A490" s="1">
        <v>245</v>
      </c>
      <c r="B490" s="1">
        <v>2014</v>
      </c>
      <c r="C490" s="1">
        <v>3</v>
      </c>
      <c r="D490" s="1" t="s">
        <v>9</v>
      </c>
      <c r="E490" s="1" t="s">
        <v>14</v>
      </c>
      <c r="F490" s="1" t="s">
        <v>28</v>
      </c>
      <c r="G490" s="1">
        <v>94</v>
      </c>
      <c r="H490" s="1">
        <v>69</v>
      </c>
      <c r="I490" s="1" t="s">
        <v>35</v>
      </c>
      <c r="J490">
        <f t="shared" si="56"/>
        <v>1</v>
      </c>
      <c r="K490">
        <f t="shared" si="57"/>
        <v>0</v>
      </c>
      <c r="L490">
        <f t="shared" si="58"/>
        <v>0</v>
      </c>
      <c r="M490">
        <f t="shared" si="61"/>
        <v>5</v>
      </c>
      <c r="N490" s="6">
        <f t="shared" si="59"/>
        <v>0.73333333333333339</v>
      </c>
      <c r="O490" t="str">
        <f t="shared" si="62"/>
        <v>N</v>
      </c>
      <c r="P490" s="13">
        <f>VLOOKUP(E490, 'Season Position'!$A$34:$C$49,2,FALSE)</f>
        <v>5</v>
      </c>
      <c r="Q490" s="13" t="str">
        <f>VLOOKUP(E490, 'Season Position'!$A$34:$C$49,3,FALSE)</f>
        <v>Playoffs</v>
      </c>
      <c r="R490">
        <f t="shared" si="63"/>
        <v>1</v>
      </c>
      <c r="S490" s="21" t="str">
        <f t="shared" si="60"/>
        <v>90-99</v>
      </c>
    </row>
    <row r="491" spans="1:19" ht="15.75" customHeight="1">
      <c r="A491" s="1">
        <v>245</v>
      </c>
      <c r="B491" s="1">
        <v>2014</v>
      </c>
      <c r="C491" s="1">
        <v>3</v>
      </c>
      <c r="D491" s="1" t="s">
        <v>9</v>
      </c>
      <c r="E491" s="1" t="s">
        <v>28</v>
      </c>
      <c r="F491" s="1" t="s">
        <v>14</v>
      </c>
      <c r="G491" s="1">
        <v>69</v>
      </c>
      <c r="H491" s="1">
        <v>94</v>
      </c>
      <c r="I491" s="1" t="s">
        <v>37</v>
      </c>
      <c r="J491">
        <f t="shared" si="56"/>
        <v>0</v>
      </c>
      <c r="K491">
        <f t="shared" si="57"/>
        <v>1</v>
      </c>
      <c r="L491">
        <f t="shared" si="58"/>
        <v>0</v>
      </c>
      <c r="M491">
        <f t="shared" si="61"/>
        <v>12</v>
      </c>
      <c r="N491" s="6">
        <f t="shared" si="59"/>
        <v>0.26666666666666672</v>
      </c>
      <c r="O491" t="str">
        <f t="shared" si="62"/>
        <v>N</v>
      </c>
      <c r="P491" s="13">
        <f>VLOOKUP(E491, 'Season Position'!$A$34:$C$49,2,FALSE)</f>
        <v>10</v>
      </c>
      <c r="Q491" s="13" t="str">
        <f>VLOOKUP(E491, 'Season Position'!$A$34:$C$49,3,FALSE)</f>
        <v>Missed</v>
      </c>
      <c r="R491">
        <f t="shared" si="63"/>
        <v>0</v>
      </c>
      <c r="S491" s="21" t="str">
        <f t="shared" si="60"/>
        <v>60-69</v>
      </c>
    </row>
    <row r="492" spans="1:19" ht="15.75" customHeight="1">
      <c r="A492" s="1">
        <v>246</v>
      </c>
      <c r="B492" s="1">
        <v>2014</v>
      </c>
      <c r="C492" s="1">
        <v>3</v>
      </c>
      <c r="D492" s="1" t="s">
        <v>9</v>
      </c>
      <c r="E492" s="1" t="s">
        <v>30</v>
      </c>
      <c r="F492" s="1" t="s">
        <v>25</v>
      </c>
      <c r="G492" s="1">
        <v>78</v>
      </c>
      <c r="H492" s="1">
        <v>97</v>
      </c>
      <c r="I492" s="1" t="s">
        <v>37</v>
      </c>
      <c r="J492">
        <f t="shared" si="56"/>
        <v>0</v>
      </c>
      <c r="K492">
        <f t="shared" si="57"/>
        <v>1</v>
      </c>
      <c r="L492">
        <f t="shared" si="58"/>
        <v>0</v>
      </c>
      <c r="M492">
        <f t="shared" si="61"/>
        <v>11</v>
      </c>
      <c r="N492" s="6">
        <f t="shared" si="59"/>
        <v>0.33333333333333337</v>
      </c>
      <c r="O492" t="str">
        <f t="shared" si="62"/>
        <v>N</v>
      </c>
      <c r="P492" s="13">
        <f>VLOOKUP(E492, 'Season Position'!$A$34:$C$49,2,FALSE)</f>
        <v>11</v>
      </c>
      <c r="Q492" s="13" t="str">
        <f>VLOOKUP(E492, 'Season Position'!$A$34:$C$49,3,FALSE)</f>
        <v>Missed</v>
      </c>
      <c r="R492">
        <f t="shared" si="63"/>
        <v>0</v>
      </c>
      <c r="S492" s="21" t="str">
        <f t="shared" si="60"/>
        <v>70-79</v>
      </c>
    </row>
    <row r="493" spans="1:19" ht="15.75" customHeight="1">
      <c r="A493" s="1">
        <v>246</v>
      </c>
      <c r="B493" s="1">
        <v>2014</v>
      </c>
      <c r="C493" s="1">
        <v>3</v>
      </c>
      <c r="D493" s="1" t="s">
        <v>9</v>
      </c>
      <c r="E493" s="1" t="s">
        <v>25</v>
      </c>
      <c r="F493" s="1" t="s">
        <v>30</v>
      </c>
      <c r="G493" s="1">
        <v>97</v>
      </c>
      <c r="H493" s="1">
        <v>78</v>
      </c>
      <c r="I493" s="1" t="s">
        <v>35</v>
      </c>
      <c r="J493">
        <f t="shared" si="56"/>
        <v>1</v>
      </c>
      <c r="K493">
        <f t="shared" si="57"/>
        <v>0</v>
      </c>
      <c r="L493">
        <f t="shared" si="58"/>
        <v>0</v>
      </c>
      <c r="M493">
        <f t="shared" si="61"/>
        <v>3</v>
      </c>
      <c r="N493" s="6">
        <f t="shared" si="59"/>
        <v>0.8666666666666667</v>
      </c>
      <c r="O493" t="str">
        <f t="shared" si="62"/>
        <v>N</v>
      </c>
      <c r="P493" s="13">
        <f>VLOOKUP(E493, 'Season Position'!$A$34:$C$49,2,FALSE)</f>
        <v>3</v>
      </c>
      <c r="Q493" s="13" t="str">
        <f>VLOOKUP(E493, 'Season Position'!$A$34:$C$49,3,FALSE)</f>
        <v>Playoffs</v>
      </c>
      <c r="R493">
        <f t="shared" si="63"/>
        <v>1</v>
      </c>
      <c r="S493" s="21" t="str">
        <f t="shared" si="60"/>
        <v>90-99</v>
      </c>
    </row>
    <row r="494" spans="1:19" ht="15.75" customHeight="1">
      <c r="A494" s="1">
        <v>247</v>
      </c>
      <c r="B494" s="1">
        <v>2014</v>
      </c>
      <c r="C494" s="1">
        <v>3</v>
      </c>
      <c r="D494" s="1" t="s">
        <v>9</v>
      </c>
      <c r="E494" s="1" t="s">
        <v>27</v>
      </c>
      <c r="F494" s="1" t="s">
        <v>12</v>
      </c>
      <c r="G494" s="1">
        <v>90</v>
      </c>
      <c r="H494" s="1">
        <v>80</v>
      </c>
      <c r="I494" s="1" t="s">
        <v>35</v>
      </c>
      <c r="J494">
        <f t="shared" si="56"/>
        <v>1</v>
      </c>
      <c r="K494">
        <f t="shared" si="57"/>
        <v>0</v>
      </c>
      <c r="L494">
        <f t="shared" si="58"/>
        <v>0</v>
      </c>
      <c r="M494">
        <f t="shared" si="61"/>
        <v>6</v>
      </c>
      <c r="N494" s="6">
        <f t="shared" si="59"/>
        <v>0.66666666666666674</v>
      </c>
      <c r="O494" t="str">
        <f t="shared" si="62"/>
        <v>N</v>
      </c>
      <c r="P494" s="13">
        <f>VLOOKUP(E494, 'Season Position'!$A$34:$C$49,2,FALSE)</f>
        <v>8</v>
      </c>
      <c r="Q494" s="13" t="str">
        <f>VLOOKUP(E494, 'Season Position'!$A$34:$C$49,3,FALSE)</f>
        <v>Playoffs</v>
      </c>
      <c r="R494">
        <f t="shared" si="63"/>
        <v>1</v>
      </c>
      <c r="S494" s="21" t="str">
        <f t="shared" si="60"/>
        <v>90-99</v>
      </c>
    </row>
    <row r="495" spans="1:19" ht="15.75" customHeight="1">
      <c r="A495" s="1">
        <v>247</v>
      </c>
      <c r="B495" s="1">
        <v>2014</v>
      </c>
      <c r="C495" s="1">
        <v>3</v>
      </c>
      <c r="D495" s="1" t="s">
        <v>9</v>
      </c>
      <c r="E495" s="1" t="s">
        <v>12</v>
      </c>
      <c r="F495" s="1" t="s">
        <v>27</v>
      </c>
      <c r="G495" s="1">
        <v>80</v>
      </c>
      <c r="H495" s="1">
        <v>90</v>
      </c>
      <c r="I495" s="1" t="s">
        <v>37</v>
      </c>
      <c r="J495">
        <f t="shared" si="56"/>
        <v>0</v>
      </c>
      <c r="K495">
        <f t="shared" si="57"/>
        <v>1</v>
      </c>
      <c r="L495">
        <f t="shared" si="58"/>
        <v>0</v>
      </c>
      <c r="M495">
        <f t="shared" si="61"/>
        <v>9</v>
      </c>
      <c r="N495" s="6">
        <f t="shared" si="59"/>
        <v>0.46666666666666667</v>
      </c>
      <c r="O495" t="str">
        <f t="shared" si="62"/>
        <v>N</v>
      </c>
      <c r="P495" s="13">
        <f>VLOOKUP(E495, 'Season Position'!$A$34:$C$49,2,FALSE)</f>
        <v>7</v>
      </c>
      <c r="Q495" s="13" t="str">
        <f>VLOOKUP(E495, 'Season Position'!$A$34:$C$49,3,FALSE)</f>
        <v>Playoffs</v>
      </c>
      <c r="R495">
        <f t="shared" si="63"/>
        <v>0</v>
      </c>
      <c r="S495" s="21" t="str">
        <f t="shared" si="60"/>
        <v>80-89</v>
      </c>
    </row>
    <row r="496" spans="1:19" ht="15.75" customHeight="1">
      <c r="A496" s="1">
        <v>248</v>
      </c>
      <c r="B496" s="1">
        <v>2014</v>
      </c>
      <c r="C496" s="1">
        <v>4</v>
      </c>
      <c r="D496" s="1" t="s">
        <v>9</v>
      </c>
      <c r="E496" s="1" t="s">
        <v>20</v>
      </c>
      <c r="F496" s="1" t="s">
        <v>10</v>
      </c>
      <c r="G496" s="1">
        <v>85</v>
      </c>
      <c r="H496" s="1">
        <v>87</v>
      </c>
      <c r="I496" s="1" t="s">
        <v>37</v>
      </c>
      <c r="J496">
        <f t="shared" si="56"/>
        <v>0</v>
      </c>
      <c r="K496">
        <f t="shared" si="57"/>
        <v>1</v>
      </c>
      <c r="L496">
        <f t="shared" si="58"/>
        <v>0</v>
      </c>
      <c r="M496">
        <f t="shared" si="61"/>
        <v>9</v>
      </c>
      <c r="N496" s="6">
        <f t="shared" si="59"/>
        <v>0.46666666666666667</v>
      </c>
      <c r="O496" t="str">
        <f t="shared" si="62"/>
        <v>N</v>
      </c>
      <c r="P496" s="13">
        <f>VLOOKUP(E496, 'Season Position'!$A$34:$C$49,2,FALSE)</f>
        <v>12</v>
      </c>
      <c r="Q496" s="13" t="str">
        <f>VLOOKUP(E496, 'Season Position'!$A$34:$C$49,3,FALSE)</f>
        <v>Missed</v>
      </c>
      <c r="R496">
        <f t="shared" si="63"/>
        <v>0</v>
      </c>
      <c r="S496" s="21" t="str">
        <f t="shared" si="60"/>
        <v>80-89</v>
      </c>
    </row>
    <row r="497" spans="1:19" ht="15.75" customHeight="1">
      <c r="A497" s="1">
        <v>248</v>
      </c>
      <c r="B497" s="1">
        <v>2014</v>
      </c>
      <c r="C497" s="1">
        <v>4</v>
      </c>
      <c r="D497" s="1" t="s">
        <v>9</v>
      </c>
      <c r="E497" s="1" t="s">
        <v>10</v>
      </c>
      <c r="F497" s="1" t="s">
        <v>20</v>
      </c>
      <c r="G497" s="1">
        <v>87</v>
      </c>
      <c r="H497" s="1">
        <v>85</v>
      </c>
      <c r="I497" s="1" t="s">
        <v>35</v>
      </c>
      <c r="J497">
        <f t="shared" si="56"/>
        <v>1</v>
      </c>
      <c r="K497">
        <f t="shared" si="57"/>
        <v>0</v>
      </c>
      <c r="L497">
        <f t="shared" si="58"/>
        <v>0</v>
      </c>
      <c r="M497">
        <f t="shared" si="61"/>
        <v>7</v>
      </c>
      <c r="N497" s="6">
        <f t="shared" si="59"/>
        <v>0.6</v>
      </c>
      <c r="O497" t="str">
        <f t="shared" si="62"/>
        <v>N</v>
      </c>
      <c r="P497" s="13">
        <f>VLOOKUP(E497, 'Season Position'!$A$34:$C$49,2,FALSE)</f>
        <v>1</v>
      </c>
      <c r="Q497" s="13" t="str">
        <f>VLOOKUP(E497, 'Season Position'!$A$34:$C$49,3,FALSE)</f>
        <v>Playoffs</v>
      </c>
      <c r="R497">
        <f t="shared" si="63"/>
        <v>1</v>
      </c>
      <c r="S497" s="21" t="str">
        <f t="shared" si="60"/>
        <v>80-89</v>
      </c>
    </row>
    <row r="498" spans="1:19" ht="15.75" customHeight="1">
      <c r="A498" s="1">
        <v>249</v>
      </c>
      <c r="B498" s="1">
        <v>2014</v>
      </c>
      <c r="C498" s="1">
        <v>4</v>
      </c>
      <c r="D498" s="1" t="s">
        <v>9</v>
      </c>
      <c r="E498" s="1" t="s">
        <v>21</v>
      </c>
      <c r="F498" s="1" t="s">
        <v>12</v>
      </c>
      <c r="G498" s="1">
        <v>94</v>
      </c>
      <c r="H498" s="1">
        <v>111</v>
      </c>
      <c r="I498" s="1" t="s">
        <v>37</v>
      </c>
      <c r="J498">
        <f t="shared" si="56"/>
        <v>0</v>
      </c>
      <c r="K498">
        <f t="shared" si="57"/>
        <v>1</v>
      </c>
      <c r="L498">
        <f t="shared" si="58"/>
        <v>0</v>
      </c>
      <c r="M498">
        <f t="shared" si="61"/>
        <v>6</v>
      </c>
      <c r="N498" s="6">
        <f t="shared" si="59"/>
        <v>0.66666666666666674</v>
      </c>
      <c r="O498" t="str">
        <f t="shared" si="62"/>
        <v>N</v>
      </c>
      <c r="P498" s="13">
        <f>VLOOKUP(E498, 'Season Position'!$A$34:$C$49,2,FALSE)</f>
        <v>15</v>
      </c>
      <c r="Q498" s="13" t="str">
        <f>VLOOKUP(E498, 'Season Position'!$A$34:$C$49,3,FALSE)</f>
        <v>Missed</v>
      </c>
      <c r="R498">
        <f t="shared" si="63"/>
        <v>0</v>
      </c>
      <c r="S498" s="21" t="str">
        <f t="shared" si="60"/>
        <v>90-99</v>
      </c>
    </row>
    <row r="499" spans="1:19" ht="15.75" customHeight="1">
      <c r="A499" s="1">
        <v>249</v>
      </c>
      <c r="B499" s="1">
        <v>2014</v>
      </c>
      <c r="C499" s="1">
        <v>4</v>
      </c>
      <c r="D499" s="1" t="s">
        <v>9</v>
      </c>
      <c r="E499" s="1" t="s">
        <v>12</v>
      </c>
      <c r="F499" s="1" t="s">
        <v>21</v>
      </c>
      <c r="G499" s="1">
        <v>111</v>
      </c>
      <c r="H499" s="1">
        <v>94</v>
      </c>
      <c r="I499" s="1" t="s">
        <v>35</v>
      </c>
      <c r="J499">
        <f t="shared" si="56"/>
        <v>1</v>
      </c>
      <c r="K499">
        <f t="shared" si="57"/>
        <v>0</v>
      </c>
      <c r="L499">
        <f t="shared" si="58"/>
        <v>0</v>
      </c>
      <c r="M499">
        <f t="shared" si="61"/>
        <v>3</v>
      </c>
      <c r="N499" s="6">
        <f t="shared" si="59"/>
        <v>0.8666666666666667</v>
      </c>
      <c r="O499" t="str">
        <f t="shared" si="62"/>
        <v>Y</v>
      </c>
      <c r="P499" s="13">
        <f>VLOOKUP(E499, 'Season Position'!$A$34:$C$49,2,FALSE)</f>
        <v>7</v>
      </c>
      <c r="Q499" s="13" t="str">
        <f>VLOOKUP(E499, 'Season Position'!$A$34:$C$49,3,FALSE)</f>
        <v>Playoffs</v>
      </c>
      <c r="R499">
        <f t="shared" si="63"/>
        <v>1</v>
      </c>
      <c r="S499" s="21" t="str">
        <f t="shared" si="60"/>
        <v>110-119</v>
      </c>
    </row>
    <row r="500" spans="1:19" ht="15.75" customHeight="1">
      <c r="A500" s="1">
        <v>250</v>
      </c>
      <c r="B500" s="1">
        <v>2014</v>
      </c>
      <c r="C500" s="1">
        <v>4</v>
      </c>
      <c r="D500" s="1" t="s">
        <v>9</v>
      </c>
      <c r="E500" s="1" t="s">
        <v>18</v>
      </c>
      <c r="F500" s="1" t="s">
        <v>14</v>
      </c>
      <c r="G500" s="1">
        <v>68</v>
      </c>
      <c r="H500" s="1">
        <v>117</v>
      </c>
      <c r="I500" s="1" t="s">
        <v>37</v>
      </c>
      <c r="J500">
        <f t="shared" si="56"/>
        <v>0</v>
      </c>
      <c r="K500">
        <f t="shared" si="57"/>
        <v>1</v>
      </c>
      <c r="L500">
        <f t="shared" si="58"/>
        <v>0</v>
      </c>
      <c r="M500">
        <f t="shared" si="61"/>
        <v>13</v>
      </c>
      <c r="N500" s="6">
        <f t="shared" si="59"/>
        <v>0.19999999999999996</v>
      </c>
      <c r="O500" t="str">
        <f t="shared" si="62"/>
        <v>N</v>
      </c>
      <c r="P500" s="13">
        <f>VLOOKUP(E500, 'Season Position'!$A$34:$C$49,2,FALSE)</f>
        <v>13</v>
      </c>
      <c r="Q500" s="13" t="str">
        <f>VLOOKUP(E500, 'Season Position'!$A$34:$C$49,3,FALSE)</f>
        <v>Missed</v>
      </c>
      <c r="R500">
        <f t="shared" si="63"/>
        <v>0</v>
      </c>
      <c r="S500" s="21" t="str">
        <f t="shared" si="60"/>
        <v>60-69</v>
      </c>
    </row>
    <row r="501" spans="1:19" ht="15.75" customHeight="1">
      <c r="A501" s="1">
        <v>250</v>
      </c>
      <c r="B501" s="1">
        <v>2014</v>
      </c>
      <c r="C501" s="1">
        <v>4</v>
      </c>
      <c r="D501" s="1" t="s">
        <v>9</v>
      </c>
      <c r="E501" s="1" t="s">
        <v>14</v>
      </c>
      <c r="F501" s="1" t="s">
        <v>18</v>
      </c>
      <c r="G501" s="1">
        <v>117</v>
      </c>
      <c r="H501" s="1">
        <v>68</v>
      </c>
      <c r="I501" s="1" t="s">
        <v>35</v>
      </c>
      <c r="J501">
        <f t="shared" si="56"/>
        <v>1</v>
      </c>
      <c r="K501">
        <f t="shared" si="57"/>
        <v>0</v>
      </c>
      <c r="L501">
        <f t="shared" si="58"/>
        <v>0</v>
      </c>
      <c r="M501">
        <f t="shared" si="61"/>
        <v>1</v>
      </c>
      <c r="N501" s="6">
        <f t="shared" si="59"/>
        <v>1</v>
      </c>
      <c r="O501" t="str">
        <f t="shared" si="62"/>
        <v>Y</v>
      </c>
      <c r="P501" s="13">
        <f>VLOOKUP(E501, 'Season Position'!$A$34:$C$49,2,FALSE)</f>
        <v>5</v>
      </c>
      <c r="Q501" s="13" t="str">
        <f>VLOOKUP(E501, 'Season Position'!$A$34:$C$49,3,FALSE)</f>
        <v>Playoffs</v>
      </c>
      <c r="R501">
        <f t="shared" si="63"/>
        <v>1</v>
      </c>
      <c r="S501" s="21" t="str">
        <f t="shared" si="60"/>
        <v>110-119</v>
      </c>
    </row>
    <row r="502" spans="1:19" ht="15.75" customHeight="1">
      <c r="A502" s="1">
        <v>251</v>
      </c>
      <c r="B502" s="1">
        <v>2014</v>
      </c>
      <c r="C502" s="1">
        <v>4</v>
      </c>
      <c r="D502" s="1" t="s">
        <v>9</v>
      </c>
      <c r="E502" s="1" t="s">
        <v>16</v>
      </c>
      <c r="F502" s="1" t="s">
        <v>29</v>
      </c>
      <c r="G502" s="1">
        <v>82</v>
      </c>
      <c r="H502" s="1">
        <v>52</v>
      </c>
      <c r="I502" s="1" t="s">
        <v>35</v>
      </c>
      <c r="J502">
        <f t="shared" si="56"/>
        <v>1</v>
      </c>
      <c r="K502">
        <f t="shared" si="57"/>
        <v>0</v>
      </c>
      <c r="L502">
        <f t="shared" si="58"/>
        <v>0</v>
      </c>
      <c r="M502">
        <f t="shared" si="61"/>
        <v>11</v>
      </c>
      <c r="N502" s="6">
        <f t="shared" si="59"/>
        <v>0.33333333333333337</v>
      </c>
      <c r="O502" t="str">
        <f t="shared" si="62"/>
        <v>N</v>
      </c>
      <c r="P502" s="13">
        <f>VLOOKUP(E502, 'Season Position'!$A$34:$C$49,2,FALSE)</f>
        <v>2</v>
      </c>
      <c r="Q502" s="13" t="str">
        <f>VLOOKUP(E502, 'Season Position'!$A$34:$C$49,3,FALSE)</f>
        <v>Playoffs</v>
      </c>
      <c r="R502">
        <f t="shared" si="63"/>
        <v>1</v>
      </c>
      <c r="S502" s="21" t="str">
        <f t="shared" si="60"/>
        <v>80-89</v>
      </c>
    </row>
    <row r="503" spans="1:19" ht="15.75" customHeight="1">
      <c r="A503" s="1">
        <v>251</v>
      </c>
      <c r="B503" s="1">
        <v>2014</v>
      </c>
      <c r="C503" s="1">
        <v>4</v>
      </c>
      <c r="D503" s="1" t="s">
        <v>9</v>
      </c>
      <c r="E503" s="1" t="s">
        <v>29</v>
      </c>
      <c r="F503" s="1" t="s">
        <v>16</v>
      </c>
      <c r="G503" s="1">
        <v>52</v>
      </c>
      <c r="H503" s="1">
        <v>82</v>
      </c>
      <c r="I503" s="1" t="s">
        <v>37</v>
      </c>
      <c r="J503">
        <f t="shared" si="56"/>
        <v>0</v>
      </c>
      <c r="K503">
        <f t="shared" si="57"/>
        <v>1</v>
      </c>
      <c r="L503">
        <f t="shared" si="58"/>
        <v>0</v>
      </c>
      <c r="M503">
        <f t="shared" si="61"/>
        <v>16</v>
      </c>
      <c r="N503" s="6">
        <f t="shared" si="59"/>
        <v>0</v>
      </c>
      <c r="O503" t="str">
        <f t="shared" si="62"/>
        <v>N</v>
      </c>
      <c r="P503" s="13">
        <f>VLOOKUP(E503, 'Season Position'!$A$34:$C$49,2,FALSE)</f>
        <v>16</v>
      </c>
      <c r="Q503" s="13" t="str">
        <f>VLOOKUP(E503, 'Season Position'!$A$34:$C$49,3,FALSE)</f>
        <v>Missed</v>
      </c>
      <c r="R503">
        <f t="shared" si="63"/>
        <v>0</v>
      </c>
      <c r="S503" s="21" t="str">
        <f t="shared" si="60"/>
        <v>50-59</v>
      </c>
    </row>
    <row r="504" spans="1:19" ht="15.75" customHeight="1">
      <c r="A504" s="1">
        <v>252</v>
      </c>
      <c r="B504" s="1">
        <v>2014</v>
      </c>
      <c r="C504" s="1">
        <v>4</v>
      </c>
      <c r="D504" s="1" t="s">
        <v>9</v>
      </c>
      <c r="E504" s="1" t="s">
        <v>30</v>
      </c>
      <c r="F504" s="1" t="s">
        <v>26</v>
      </c>
      <c r="G504" s="1">
        <v>85</v>
      </c>
      <c r="H504" s="1">
        <v>60</v>
      </c>
      <c r="I504" s="1" t="s">
        <v>35</v>
      </c>
      <c r="J504">
        <f t="shared" si="56"/>
        <v>1</v>
      </c>
      <c r="K504">
        <f t="shared" si="57"/>
        <v>0</v>
      </c>
      <c r="L504">
        <f t="shared" si="58"/>
        <v>0</v>
      </c>
      <c r="M504">
        <f t="shared" si="61"/>
        <v>9</v>
      </c>
      <c r="N504" s="6">
        <f t="shared" si="59"/>
        <v>0.46666666666666667</v>
      </c>
      <c r="O504" t="str">
        <f t="shared" si="62"/>
        <v>N</v>
      </c>
      <c r="P504" s="13">
        <f>VLOOKUP(E504, 'Season Position'!$A$34:$C$49,2,FALSE)</f>
        <v>11</v>
      </c>
      <c r="Q504" s="13" t="str">
        <f>VLOOKUP(E504, 'Season Position'!$A$34:$C$49,3,FALSE)</f>
        <v>Missed</v>
      </c>
      <c r="R504">
        <f t="shared" si="63"/>
        <v>1</v>
      </c>
      <c r="S504" s="21" t="str">
        <f t="shared" si="60"/>
        <v>80-89</v>
      </c>
    </row>
    <row r="505" spans="1:19" ht="15.75" customHeight="1">
      <c r="A505" s="1">
        <v>252</v>
      </c>
      <c r="B505" s="1">
        <v>2014</v>
      </c>
      <c r="C505" s="1">
        <v>4</v>
      </c>
      <c r="D505" s="1" t="s">
        <v>9</v>
      </c>
      <c r="E505" s="1" t="s">
        <v>26</v>
      </c>
      <c r="F505" s="1" t="s">
        <v>30</v>
      </c>
      <c r="G505" s="1">
        <v>60</v>
      </c>
      <c r="H505" s="1">
        <v>85</v>
      </c>
      <c r="I505" s="1" t="s">
        <v>37</v>
      </c>
      <c r="J505">
        <f t="shared" si="56"/>
        <v>0</v>
      </c>
      <c r="K505">
        <f t="shared" si="57"/>
        <v>1</v>
      </c>
      <c r="L505">
        <f t="shared" si="58"/>
        <v>0</v>
      </c>
      <c r="M505">
        <f t="shared" si="61"/>
        <v>14</v>
      </c>
      <c r="N505" s="6">
        <f t="shared" si="59"/>
        <v>0.1333333333333333</v>
      </c>
      <c r="O505" t="str">
        <f t="shared" si="62"/>
        <v>N</v>
      </c>
      <c r="P505" s="13">
        <f>VLOOKUP(E505, 'Season Position'!$A$34:$C$49,2,FALSE)</f>
        <v>6</v>
      </c>
      <c r="Q505" s="13" t="str">
        <f>VLOOKUP(E505, 'Season Position'!$A$34:$C$49,3,FALSE)</f>
        <v>Playoffs</v>
      </c>
      <c r="R505">
        <f t="shared" si="63"/>
        <v>0</v>
      </c>
      <c r="S505" s="21" t="str">
        <f t="shared" si="60"/>
        <v>60-69</v>
      </c>
    </row>
    <row r="506" spans="1:19" ht="15.75" customHeight="1">
      <c r="A506" s="1">
        <v>253</v>
      </c>
      <c r="B506" s="1">
        <v>2014</v>
      </c>
      <c r="C506" s="1">
        <v>4</v>
      </c>
      <c r="D506" s="1" t="s">
        <v>9</v>
      </c>
      <c r="E506" s="1" t="s">
        <v>25</v>
      </c>
      <c r="F506" s="1" t="s">
        <v>11</v>
      </c>
      <c r="G506" s="1">
        <v>57</v>
      </c>
      <c r="H506" s="1">
        <v>117</v>
      </c>
      <c r="I506" s="1" t="s">
        <v>37</v>
      </c>
      <c r="J506">
        <f t="shared" si="56"/>
        <v>0</v>
      </c>
      <c r="K506">
        <f t="shared" si="57"/>
        <v>1</v>
      </c>
      <c r="L506">
        <f t="shared" si="58"/>
        <v>0</v>
      </c>
      <c r="M506">
        <f t="shared" si="61"/>
        <v>15</v>
      </c>
      <c r="N506" s="6">
        <f t="shared" si="59"/>
        <v>6.6666666666666652E-2</v>
      </c>
      <c r="O506" t="str">
        <f t="shared" si="62"/>
        <v>N</v>
      </c>
      <c r="P506" s="13">
        <f>VLOOKUP(E506, 'Season Position'!$A$34:$C$49,2,FALSE)</f>
        <v>3</v>
      </c>
      <c r="Q506" s="13" t="str">
        <f>VLOOKUP(E506, 'Season Position'!$A$34:$C$49,3,FALSE)</f>
        <v>Playoffs</v>
      </c>
      <c r="R506">
        <f t="shared" si="63"/>
        <v>0</v>
      </c>
      <c r="S506" s="21" t="str">
        <f t="shared" si="60"/>
        <v>50-59</v>
      </c>
    </row>
    <row r="507" spans="1:19" ht="15.75" customHeight="1">
      <c r="A507" s="1">
        <v>253</v>
      </c>
      <c r="B507" s="1">
        <v>2014</v>
      </c>
      <c r="C507" s="1">
        <v>4</v>
      </c>
      <c r="D507" s="1" t="s">
        <v>9</v>
      </c>
      <c r="E507" s="1" t="s">
        <v>11</v>
      </c>
      <c r="F507" s="1" t="s">
        <v>25</v>
      </c>
      <c r="G507" s="1">
        <v>117</v>
      </c>
      <c r="H507" s="1">
        <v>57</v>
      </c>
      <c r="I507" s="1" t="s">
        <v>35</v>
      </c>
      <c r="J507">
        <f t="shared" si="56"/>
        <v>1</v>
      </c>
      <c r="K507">
        <f t="shared" si="57"/>
        <v>0</v>
      </c>
      <c r="L507">
        <f t="shared" si="58"/>
        <v>0</v>
      </c>
      <c r="M507">
        <f t="shared" si="61"/>
        <v>1</v>
      </c>
      <c r="N507" s="6">
        <f t="shared" si="59"/>
        <v>1</v>
      </c>
      <c r="O507" t="str">
        <f t="shared" si="62"/>
        <v>Y</v>
      </c>
      <c r="P507" s="13">
        <f>VLOOKUP(E507, 'Season Position'!$A$34:$C$49,2,FALSE)</f>
        <v>4</v>
      </c>
      <c r="Q507" s="13" t="str">
        <f>VLOOKUP(E507, 'Season Position'!$A$34:$C$49,3,FALSE)</f>
        <v>Playoffs</v>
      </c>
      <c r="R507">
        <f t="shared" si="63"/>
        <v>1</v>
      </c>
      <c r="S507" s="21" t="str">
        <f t="shared" si="60"/>
        <v>110-119</v>
      </c>
    </row>
    <row r="508" spans="1:19" ht="15.75" customHeight="1">
      <c r="A508" s="1">
        <v>254</v>
      </c>
      <c r="B508" s="1">
        <v>2014</v>
      </c>
      <c r="C508" s="1">
        <v>4</v>
      </c>
      <c r="D508" s="1" t="s">
        <v>9</v>
      </c>
      <c r="E508" s="1" t="s">
        <v>13</v>
      </c>
      <c r="F508" s="1" t="s">
        <v>27</v>
      </c>
      <c r="G508" s="1">
        <v>76</v>
      </c>
      <c r="H508" s="1">
        <v>96</v>
      </c>
      <c r="I508" s="1" t="s">
        <v>37</v>
      </c>
      <c r="J508">
        <f t="shared" si="56"/>
        <v>0</v>
      </c>
      <c r="K508">
        <f t="shared" si="57"/>
        <v>1</v>
      </c>
      <c r="L508">
        <f t="shared" si="58"/>
        <v>0</v>
      </c>
      <c r="M508">
        <f t="shared" si="61"/>
        <v>12</v>
      </c>
      <c r="N508" s="6">
        <f t="shared" si="59"/>
        <v>0.26666666666666672</v>
      </c>
      <c r="O508" t="str">
        <f t="shared" si="62"/>
        <v>N</v>
      </c>
      <c r="P508" s="13">
        <f>VLOOKUP(E508, 'Season Position'!$A$34:$C$49,2,FALSE)</f>
        <v>14</v>
      </c>
      <c r="Q508" s="13" t="str">
        <f>VLOOKUP(E508, 'Season Position'!$A$34:$C$49,3,FALSE)</f>
        <v>Missed</v>
      </c>
      <c r="R508">
        <f t="shared" si="63"/>
        <v>0</v>
      </c>
      <c r="S508" s="21" t="str">
        <f t="shared" si="60"/>
        <v>70-79</v>
      </c>
    </row>
    <row r="509" spans="1:19" ht="15.75" customHeight="1">
      <c r="A509" s="1">
        <v>254</v>
      </c>
      <c r="B509" s="1">
        <v>2014</v>
      </c>
      <c r="C509" s="1">
        <v>4</v>
      </c>
      <c r="D509" s="1" t="s">
        <v>9</v>
      </c>
      <c r="E509" s="1" t="s">
        <v>27</v>
      </c>
      <c r="F509" s="1" t="s">
        <v>13</v>
      </c>
      <c r="G509" s="1">
        <v>96</v>
      </c>
      <c r="H509" s="1">
        <v>76</v>
      </c>
      <c r="I509" s="1" t="s">
        <v>35</v>
      </c>
      <c r="J509">
        <f t="shared" si="56"/>
        <v>1</v>
      </c>
      <c r="K509">
        <f t="shared" si="57"/>
        <v>0</v>
      </c>
      <c r="L509">
        <f t="shared" si="58"/>
        <v>0</v>
      </c>
      <c r="M509">
        <f t="shared" si="61"/>
        <v>5</v>
      </c>
      <c r="N509" s="6">
        <f t="shared" si="59"/>
        <v>0.73333333333333339</v>
      </c>
      <c r="O509" t="str">
        <f t="shared" si="62"/>
        <v>N</v>
      </c>
      <c r="P509" s="13">
        <f>VLOOKUP(E509, 'Season Position'!$A$34:$C$49,2,FALSE)</f>
        <v>8</v>
      </c>
      <c r="Q509" s="13" t="str">
        <f>VLOOKUP(E509, 'Season Position'!$A$34:$C$49,3,FALSE)</f>
        <v>Playoffs</v>
      </c>
      <c r="R509">
        <f t="shared" si="63"/>
        <v>1</v>
      </c>
      <c r="S509" s="21" t="str">
        <f t="shared" si="60"/>
        <v>90-99</v>
      </c>
    </row>
    <row r="510" spans="1:19" ht="15.75" customHeight="1">
      <c r="A510" s="1">
        <v>255</v>
      </c>
      <c r="B510" s="1">
        <v>2014</v>
      </c>
      <c r="C510" s="1">
        <v>4</v>
      </c>
      <c r="D510" s="1" t="s">
        <v>9</v>
      </c>
      <c r="E510" s="1" t="s">
        <v>28</v>
      </c>
      <c r="F510" s="1" t="s">
        <v>31</v>
      </c>
      <c r="G510" s="1">
        <v>87</v>
      </c>
      <c r="H510" s="1">
        <v>98</v>
      </c>
      <c r="I510" s="1" t="s">
        <v>37</v>
      </c>
      <c r="J510">
        <f t="shared" si="56"/>
        <v>0</v>
      </c>
      <c r="K510">
        <f t="shared" si="57"/>
        <v>1</v>
      </c>
      <c r="L510">
        <f t="shared" si="58"/>
        <v>0</v>
      </c>
      <c r="M510">
        <f t="shared" si="61"/>
        <v>7</v>
      </c>
      <c r="N510" s="6">
        <f t="shared" si="59"/>
        <v>0.6</v>
      </c>
      <c r="O510" t="str">
        <f t="shared" si="62"/>
        <v>N</v>
      </c>
      <c r="P510" s="13">
        <f>VLOOKUP(E510, 'Season Position'!$A$34:$C$49,2,FALSE)</f>
        <v>10</v>
      </c>
      <c r="Q510" s="13" t="str">
        <f>VLOOKUP(E510, 'Season Position'!$A$34:$C$49,3,FALSE)</f>
        <v>Missed</v>
      </c>
      <c r="R510">
        <f t="shared" si="63"/>
        <v>0</v>
      </c>
      <c r="S510" s="21" t="str">
        <f t="shared" si="60"/>
        <v>80-89</v>
      </c>
    </row>
    <row r="511" spans="1:19" ht="15.75" customHeight="1">
      <c r="A511" s="1">
        <v>255</v>
      </c>
      <c r="B511" s="1">
        <v>2014</v>
      </c>
      <c r="C511" s="1">
        <v>4</v>
      </c>
      <c r="D511" s="1" t="s">
        <v>9</v>
      </c>
      <c r="E511" s="1" t="s">
        <v>31</v>
      </c>
      <c r="F511" s="1" t="s">
        <v>28</v>
      </c>
      <c r="G511" s="1">
        <v>98</v>
      </c>
      <c r="H511" s="1">
        <v>87</v>
      </c>
      <c r="I511" s="1" t="s">
        <v>35</v>
      </c>
      <c r="J511">
        <f t="shared" si="56"/>
        <v>1</v>
      </c>
      <c r="K511">
        <f t="shared" si="57"/>
        <v>0</v>
      </c>
      <c r="L511">
        <f t="shared" si="58"/>
        <v>0</v>
      </c>
      <c r="M511">
        <f t="shared" si="61"/>
        <v>4</v>
      </c>
      <c r="N511" s="6">
        <f t="shared" si="59"/>
        <v>0.8</v>
      </c>
      <c r="O511" t="str">
        <f t="shared" si="62"/>
        <v>N</v>
      </c>
      <c r="P511" s="13">
        <f>VLOOKUP(E511, 'Season Position'!$A$34:$C$49,2,FALSE)</f>
        <v>9</v>
      </c>
      <c r="Q511" s="13" t="str">
        <f>VLOOKUP(E511, 'Season Position'!$A$34:$C$49,3,FALSE)</f>
        <v>Missed</v>
      </c>
      <c r="R511">
        <f t="shared" si="63"/>
        <v>1</v>
      </c>
      <c r="S511" s="21" t="str">
        <f t="shared" si="60"/>
        <v>90-99</v>
      </c>
    </row>
    <row r="512" spans="1:19" ht="15.75" customHeight="1">
      <c r="A512" s="1">
        <v>256</v>
      </c>
      <c r="B512" s="1">
        <v>2014</v>
      </c>
      <c r="C512" s="1">
        <v>5</v>
      </c>
      <c r="D512" s="1" t="s">
        <v>9</v>
      </c>
      <c r="E512" s="1" t="s">
        <v>28</v>
      </c>
      <c r="F512" s="1" t="s">
        <v>10</v>
      </c>
      <c r="G512" s="1">
        <v>67</v>
      </c>
      <c r="H512" s="1">
        <v>105</v>
      </c>
      <c r="I512" s="1" t="s">
        <v>37</v>
      </c>
      <c r="J512">
        <f t="shared" si="56"/>
        <v>0</v>
      </c>
      <c r="K512">
        <f t="shared" si="57"/>
        <v>1</v>
      </c>
      <c r="L512">
        <f t="shared" si="58"/>
        <v>0</v>
      </c>
      <c r="M512">
        <f t="shared" si="61"/>
        <v>13</v>
      </c>
      <c r="N512" s="6">
        <f t="shared" si="59"/>
        <v>0.19999999999999996</v>
      </c>
      <c r="O512" t="str">
        <f t="shared" si="62"/>
        <v>N</v>
      </c>
      <c r="P512" s="13">
        <f>VLOOKUP(E512, 'Season Position'!$A$34:$C$49,2,FALSE)</f>
        <v>10</v>
      </c>
      <c r="Q512" s="13" t="str">
        <f>VLOOKUP(E512, 'Season Position'!$A$34:$C$49,3,FALSE)</f>
        <v>Missed</v>
      </c>
      <c r="R512">
        <f t="shared" si="63"/>
        <v>0</v>
      </c>
      <c r="S512" s="21" t="str">
        <f t="shared" si="60"/>
        <v>60-69</v>
      </c>
    </row>
    <row r="513" spans="1:19" ht="15.75" customHeight="1">
      <c r="A513" s="1">
        <v>256</v>
      </c>
      <c r="B513" s="1">
        <v>2014</v>
      </c>
      <c r="C513" s="1">
        <v>5</v>
      </c>
      <c r="D513" s="1" t="s">
        <v>9</v>
      </c>
      <c r="E513" s="1" t="s">
        <v>10</v>
      </c>
      <c r="F513" s="1" t="s">
        <v>28</v>
      </c>
      <c r="G513" s="1">
        <v>105</v>
      </c>
      <c r="H513" s="1">
        <v>67</v>
      </c>
      <c r="I513" s="1" t="s">
        <v>35</v>
      </c>
      <c r="J513">
        <f t="shared" ref="J513:J576" si="64">IF(I513="Won", 1, 0)</f>
        <v>1</v>
      </c>
      <c r="K513">
        <f t="shared" ref="K513:K576" si="65">IF(I513="Lost", 1, 0)</f>
        <v>0</v>
      </c>
      <c r="L513">
        <f t="shared" ref="L513:L576" si="66">IF(I513="Tie", 1, 0)</f>
        <v>0</v>
      </c>
      <c r="M513">
        <f t="shared" si="61"/>
        <v>2</v>
      </c>
      <c r="N513" s="6">
        <f t="shared" ref="N513:N576" si="67">1-((M513-1)/15)</f>
        <v>0.93333333333333335</v>
      </c>
      <c r="O513" t="str">
        <f t="shared" si="62"/>
        <v>Y</v>
      </c>
      <c r="P513" s="13">
        <f>VLOOKUP(E513, 'Season Position'!$A$34:$C$49,2,FALSE)</f>
        <v>1</v>
      </c>
      <c r="Q513" s="13" t="str">
        <f>VLOOKUP(E513, 'Season Position'!$A$34:$C$49,3,FALSE)</f>
        <v>Playoffs</v>
      </c>
      <c r="R513">
        <f t="shared" si="63"/>
        <v>1</v>
      </c>
      <c r="S513" s="21" t="str">
        <f t="shared" si="60"/>
        <v>100-109</v>
      </c>
    </row>
    <row r="514" spans="1:19" ht="15.75" customHeight="1">
      <c r="A514" s="1">
        <v>257</v>
      </c>
      <c r="B514" s="1">
        <v>2014</v>
      </c>
      <c r="C514" s="1">
        <v>5</v>
      </c>
      <c r="D514" s="1" t="s">
        <v>9</v>
      </c>
      <c r="E514" s="1" t="s">
        <v>26</v>
      </c>
      <c r="F514" s="1" t="s">
        <v>21</v>
      </c>
      <c r="G514" s="1">
        <v>77</v>
      </c>
      <c r="H514" s="1">
        <v>60</v>
      </c>
      <c r="I514" s="1" t="s">
        <v>35</v>
      </c>
      <c r="J514">
        <f t="shared" si="64"/>
        <v>1</v>
      </c>
      <c r="K514">
        <f t="shared" si="65"/>
        <v>0</v>
      </c>
      <c r="L514">
        <f t="shared" si="66"/>
        <v>0</v>
      </c>
      <c r="M514">
        <f t="shared" si="61"/>
        <v>10</v>
      </c>
      <c r="N514" s="6">
        <f t="shared" si="67"/>
        <v>0.4</v>
      </c>
      <c r="O514" t="str">
        <f t="shared" si="62"/>
        <v>N</v>
      </c>
      <c r="P514" s="13">
        <f>VLOOKUP(E514, 'Season Position'!$A$34:$C$49,2,FALSE)</f>
        <v>6</v>
      </c>
      <c r="Q514" s="13" t="str">
        <f>VLOOKUP(E514, 'Season Position'!$A$34:$C$49,3,FALSE)</f>
        <v>Playoffs</v>
      </c>
      <c r="R514">
        <f t="shared" si="63"/>
        <v>1</v>
      </c>
      <c r="S514" s="21" t="str">
        <f t="shared" ref="S514:S577" si="68">ROUNDDOWN(G514/10,0)*10&amp;"-"&amp;ROUNDDOWN(G514/10,0)*10+9</f>
        <v>70-79</v>
      </c>
    </row>
    <row r="515" spans="1:19" ht="15.75" customHeight="1">
      <c r="A515" s="1">
        <v>257</v>
      </c>
      <c r="B515" s="1">
        <v>2014</v>
      </c>
      <c r="C515" s="1">
        <v>5</v>
      </c>
      <c r="D515" s="1" t="s">
        <v>9</v>
      </c>
      <c r="E515" s="1" t="s">
        <v>21</v>
      </c>
      <c r="F515" s="1" t="s">
        <v>26</v>
      </c>
      <c r="G515" s="1">
        <v>60</v>
      </c>
      <c r="H515" s="1">
        <v>77</v>
      </c>
      <c r="I515" s="1" t="s">
        <v>37</v>
      </c>
      <c r="J515">
        <f t="shared" si="64"/>
        <v>0</v>
      </c>
      <c r="K515">
        <f t="shared" si="65"/>
        <v>1</v>
      </c>
      <c r="L515">
        <f t="shared" si="66"/>
        <v>0</v>
      </c>
      <c r="M515">
        <f t="shared" ref="M515:M578" si="69">1+SUMPRODUCT(($B$2:$B$10000=B515)*($C$2:$C$10000=C515)*($G$2:$G$10000&gt;G515))</f>
        <v>16</v>
      </c>
      <c r="N515" s="6">
        <f t="shared" si="67"/>
        <v>0</v>
      </c>
      <c r="O515" t="str">
        <f t="shared" ref="O515:O578" si="70">IF(G515&gt;99, "Y", "N")</f>
        <v>N</v>
      </c>
      <c r="P515" s="13">
        <f>VLOOKUP(E515, 'Season Position'!$A$34:$C$49,2,FALSE)</f>
        <v>15</v>
      </c>
      <c r="Q515" s="13" t="str">
        <f>VLOOKUP(E515, 'Season Position'!$A$34:$C$49,3,FALSE)</f>
        <v>Missed</v>
      </c>
      <c r="R515">
        <f t="shared" ref="R515:R578" si="71">IF(J515=1, 1, IF(L515=1, 0.5, 0))</f>
        <v>0</v>
      </c>
      <c r="S515" s="21" t="str">
        <f t="shared" si="68"/>
        <v>60-69</v>
      </c>
    </row>
    <row r="516" spans="1:19" ht="15.75" customHeight="1">
      <c r="A516" s="1">
        <v>258</v>
      </c>
      <c r="B516" s="1">
        <v>2014</v>
      </c>
      <c r="C516" s="1">
        <v>5</v>
      </c>
      <c r="D516" s="1" t="s">
        <v>9</v>
      </c>
      <c r="E516" s="1" t="s">
        <v>18</v>
      </c>
      <c r="F516" s="1" t="s">
        <v>16</v>
      </c>
      <c r="G516" s="1">
        <v>76</v>
      </c>
      <c r="H516" s="1">
        <v>88</v>
      </c>
      <c r="I516" s="1" t="s">
        <v>37</v>
      </c>
      <c r="J516">
        <f t="shared" si="64"/>
        <v>0</v>
      </c>
      <c r="K516">
        <f t="shared" si="65"/>
        <v>1</v>
      </c>
      <c r="L516">
        <f t="shared" si="66"/>
        <v>0</v>
      </c>
      <c r="M516">
        <f t="shared" si="69"/>
        <v>11</v>
      </c>
      <c r="N516" s="6">
        <f t="shared" si="67"/>
        <v>0.33333333333333337</v>
      </c>
      <c r="O516" t="str">
        <f t="shared" si="70"/>
        <v>N</v>
      </c>
      <c r="P516" s="13">
        <f>VLOOKUP(E516, 'Season Position'!$A$34:$C$49,2,FALSE)</f>
        <v>13</v>
      </c>
      <c r="Q516" s="13" t="str">
        <f>VLOOKUP(E516, 'Season Position'!$A$34:$C$49,3,FALSE)</f>
        <v>Missed</v>
      </c>
      <c r="R516">
        <f t="shared" si="71"/>
        <v>0</v>
      </c>
      <c r="S516" s="21" t="str">
        <f t="shared" si="68"/>
        <v>70-79</v>
      </c>
    </row>
    <row r="517" spans="1:19" ht="15.75" customHeight="1">
      <c r="A517" s="1">
        <v>258</v>
      </c>
      <c r="B517" s="1">
        <v>2014</v>
      </c>
      <c r="C517" s="1">
        <v>5</v>
      </c>
      <c r="D517" s="1" t="s">
        <v>9</v>
      </c>
      <c r="E517" s="1" t="s">
        <v>16</v>
      </c>
      <c r="F517" s="1" t="s">
        <v>18</v>
      </c>
      <c r="G517" s="1">
        <v>88</v>
      </c>
      <c r="H517" s="1">
        <v>76</v>
      </c>
      <c r="I517" s="1" t="s">
        <v>35</v>
      </c>
      <c r="J517">
        <f t="shared" si="64"/>
        <v>1</v>
      </c>
      <c r="K517">
        <f t="shared" si="65"/>
        <v>0</v>
      </c>
      <c r="L517">
        <f t="shared" si="66"/>
        <v>0</v>
      </c>
      <c r="M517">
        <f t="shared" si="69"/>
        <v>5</v>
      </c>
      <c r="N517" s="6">
        <f t="shared" si="67"/>
        <v>0.73333333333333339</v>
      </c>
      <c r="O517" t="str">
        <f t="shared" si="70"/>
        <v>N</v>
      </c>
      <c r="P517" s="13">
        <f>VLOOKUP(E517, 'Season Position'!$A$34:$C$49,2,FALSE)</f>
        <v>2</v>
      </c>
      <c r="Q517" s="13" t="str">
        <f>VLOOKUP(E517, 'Season Position'!$A$34:$C$49,3,FALSE)</f>
        <v>Playoffs</v>
      </c>
      <c r="R517">
        <f t="shared" si="71"/>
        <v>1</v>
      </c>
      <c r="S517" s="21" t="str">
        <f t="shared" si="68"/>
        <v>80-89</v>
      </c>
    </row>
    <row r="518" spans="1:19" ht="15.75" customHeight="1">
      <c r="A518" s="1">
        <v>259</v>
      </c>
      <c r="B518" s="1">
        <v>2014</v>
      </c>
      <c r="C518" s="1">
        <v>5</v>
      </c>
      <c r="D518" s="1" t="s">
        <v>9</v>
      </c>
      <c r="E518" s="1" t="s">
        <v>25</v>
      </c>
      <c r="F518" s="1" t="s">
        <v>27</v>
      </c>
      <c r="G518" s="1">
        <v>95</v>
      </c>
      <c r="H518" s="1">
        <v>79</v>
      </c>
      <c r="I518" s="1" t="s">
        <v>35</v>
      </c>
      <c r="J518">
        <f t="shared" si="64"/>
        <v>1</v>
      </c>
      <c r="K518">
        <f t="shared" si="65"/>
        <v>0</v>
      </c>
      <c r="L518">
        <f t="shared" si="66"/>
        <v>0</v>
      </c>
      <c r="M518">
        <f t="shared" si="69"/>
        <v>4</v>
      </c>
      <c r="N518" s="6">
        <f t="shared" si="67"/>
        <v>0.8</v>
      </c>
      <c r="O518" t="str">
        <f t="shared" si="70"/>
        <v>N</v>
      </c>
      <c r="P518" s="13">
        <f>VLOOKUP(E518, 'Season Position'!$A$34:$C$49,2,FALSE)</f>
        <v>3</v>
      </c>
      <c r="Q518" s="13" t="str">
        <f>VLOOKUP(E518, 'Season Position'!$A$34:$C$49,3,FALSE)</f>
        <v>Playoffs</v>
      </c>
      <c r="R518">
        <f t="shared" si="71"/>
        <v>1</v>
      </c>
      <c r="S518" s="21" t="str">
        <f t="shared" si="68"/>
        <v>90-99</v>
      </c>
    </row>
    <row r="519" spans="1:19" ht="15.75" customHeight="1">
      <c r="A519" s="1">
        <v>259</v>
      </c>
      <c r="B519" s="1">
        <v>2014</v>
      </c>
      <c r="C519" s="1">
        <v>5</v>
      </c>
      <c r="D519" s="1" t="s">
        <v>9</v>
      </c>
      <c r="E519" s="1" t="s">
        <v>27</v>
      </c>
      <c r="F519" s="1" t="s">
        <v>25</v>
      </c>
      <c r="G519" s="1">
        <v>79</v>
      </c>
      <c r="H519" s="1">
        <v>95</v>
      </c>
      <c r="I519" s="1" t="s">
        <v>37</v>
      </c>
      <c r="J519">
        <f t="shared" si="64"/>
        <v>0</v>
      </c>
      <c r="K519">
        <f t="shared" si="65"/>
        <v>1</v>
      </c>
      <c r="L519">
        <f t="shared" si="66"/>
        <v>0</v>
      </c>
      <c r="M519">
        <f t="shared" si="69"/>
        <v>9</v>
      </c>
      <c r="N519" s="6">
        <f t="shared" si="67"/>
        <v>0.46666666666666667</v>
      </c>
      <c r="O519" t="str">
        <f t="shared" si="70"/>
        <v>N</v>
      </c>
      <c r="P519" s="13">
        <f>VLOOKUP(E519, 'Season Position'!$A$34:$C$49,2,FALSE)</f>
        <v>8</v>
      </c>
      <c r="Q519" s="13" t="str">
        <f>VLOOKUP(E519, 'Season Position'!$A$34:$C$49,3,FALSE)</f>
        <v>Playoffs</v>
      </c>
      <c r="R519">
        <f t="shared" si="71"/>
        <v>0</v>
      </c>
      <c r="S519" s="21" t="str">
        <f t="shared" si="68"/>
        <v>70-79</v>
      </c>
    </row>
    <row r="520" spans="1:19" ht="15.75" customHeight="1">
      <c r="A520" s="1">
        <v>260</v>
      </c>
      <c r="B520" s="1">
        <v>2014</v>
      </c>
      <c r="C520" s="1">
        <v>5</v>
      </c>
      <c r="D520" s="1" t="s">
        <v>9</v>
      </c>
      <c r="E520" s="1" t="s">
        <v>14</v>
      </c>
      <c r="F520" s="1" t="s">
        <v>29</v>
      </c>
      <c r="G520" s="1">
        <v>120</v>
      </c>
      <c r="H520" s="1">
        <v>88</v>
      </c>
      <c r="I520" s="1" t="s">
        <v>35</v>
      </c>
      <c r="J520">
        <f t="shared" si="64"/>
        <v>1</v>
      </c>
      <c r="K520">
        <f t="shared" si="65"/>
        <v>0</v>
      </c>
      <c r="L520">
        <f t="shared" si="66"/>
        <v>0</v>
      </c>
      <c r="M520">
        <f t="shared" si="69"/>
        <v>1</v>
      </c>
      <c r="N520" s="6">
        <f t="shared" si="67"/>
        <v>1</v>
      </c>
      <c r="O520" t="str">
        <f t="shared" si="70"/>
        <v>Y</v>
      </c>
      <c r="P520" s="13">
        <f>VLOOKUP(E520, 'Season Position'!$A$34:$C$49,2,FALSE)</f>
        <v>5</v>
      </c>
      <c r="Q520" s="13" t="str">
        <f>VLOOKUP(E520, 'Season Position'!$A$34:$C$49,3,FALSE)</f>
        <v>Playoffs</v>
      </c>
      <c r="R520">
        <f t="shared" si="71"/>
        <v>1</v>
      </c>
      <c r="S520" s="21" t="str">
        <f t="shared" si="68"/>
        <v>120-129</v>
      </c>
    </row>
    <row r="521" spans="1:19" ht="15.75" customHeight="1">
      <c r="A521" s="1">
        <v>260</v>
      </c>
      <c r="B521" s="1">
        <v>2014</v>
      </c>
      <c r="C521" s="1">
        <v>5</v>
      </c>
      <c r="D521" s="1" t="s">
        <v>9</v>
      </c>
      <c r="E521" s="1" t="s">
        <v>29</v>
      </c>
      <c r="F521" s="1" t="s">
        <v>14</v>
      </c>
      <c r="G521" s="1">
        <v>88</v>
      </c>
      <c r="H521" s="1">
        <v>120</v>
      </c>
      <c r="I521" s="1" t="s">
        <v>37</v>
      </c>
      <c r="J521">
        <f t="shared" si="64"/>
        <v>0</v>
      </c>
      <c r="K521">
        <f t="shared" si="65"/>
        <v>1</v>
      </c>
      <c r="L521">
        <f t="shared" si="66"/>
        <v>0</v>
      </c>
      <c r="M521">
        <f t="shared" si="69"/>
        <v>5</v>
      </c>
      <c r="N521" s="6">
        <f t="shared" si="67"/>
        <v>0.73333333333333339</v>
      </c>
      <c r="O521" t="str">
        <f t="shared" si="70"/>
        <v>N</v>
      </c>
      <c r="P521" s="13">
        <f>VLOOKUP(E521, 'Season Position'!$A$34:$C$49,2,FALSE)</f>
        <v>16</v>
      </c>
      <c r="Q521" s="13" t="str">
        <f>VLOOKUP(E521, 'Season Position'!$A$34:$C$49,3,FALSE)</f>
        <v>Missed</v>
      </c>
      <c r="R521">
        <f t="shared" si="71"/>
        <v>0</v>
      </c>
      <c r="S521" s="21" t="str">
        <f t="shared" si="68"/>
        <v>80-89</v>
      </c>
    </row>
    <row r="522" spans="1:19" ht="15.75" customHeight="1">
      <c r="A522" s="1">
        <v>261</v>
      </c>
      <c r="B522" s="1">
        <v>2014</v>
      </c>
      <c r="C522" s="1">
        <v>5</v>
      </c>
      <c r="D522" s="1" t="s">
        <v>9</v>
      </c>
      <c r="E522" s="1" t="s">
        <v>31</v>
      </c>
      <c r="F522" s="1" t="s">
        <v>20</v>
      </c>
      <c r="G522" s="1">
        <v>97</v>
      </c>
      <c r="H522" s="1">
        <v>74</v>
      </c>
      <c r="I522" s="1" t="s">
        <v>35</v>
      </c>
      <c r="J522">
        <f t="shared" si="64"/>
        <v>1</v>
      </c>
      <c r="K522">
        <f t="shared" si="65"/>
        <v>0</v>
      </c>
      <c r="L522">
        <f t="shared" si="66"/>
        <v>0</v>
      </c>
      <c r="M522">
        <f t="shared" si="69"/>
        <v>3</v>
      </c>
      <c r="N522" s="6">
        <f t="shared" si="67"/>
        <v>0.8666666666666667</v>
      </c>
      <c r="O522" t="str">
        <f t="shared" si="70"/>
        <v>N</v>
      </c>
      <c r="P522" s="13">
        <f>VLOOKUP(E522, 'Season Position'!$A$34:$C$49,2,FALSE)</f>
        <v>9</v>
      </c>
      <c r="Q522" s="13" t="str">
        <f>VLOOKUP(E522, 'Season Position'!$A$34:$C$49,3,FALSE)</f>
        <v>Missed</v>
      </c>
      <c r="R522">
        <f t="shared" si="71"/>
        <v>1</v>
      </c>
      <c r="S522" s="21" t="str">
        <f t="shared" si="68"/>
        <v>90-99</v>
      </c>
    </row>
    <row r="523" spans="1:19" ht="15.75" customHeight="1">
      <c r="A523" s="1">
        <v>261</v>
      </c>
      <c r="B523" s="1">
        <v>2014</v>
      </c>
      <c r="C523" s="1">
        <v>5</v>
      </c>
      <c r="D523" s="1" t="s">
        <v>9</v>
      </c>
      <c r="E523" s="1" t="s">
        <v>20</v>
      </c>
      <c r="F523" s="1" t="s">
        <v>31</v>
      </c>
      <c r="G523" s="1">
        <v>74</v>
      </c>
      <c r="H523" s="1">
        <v>97</v>
      </c>
      <c r="I523" s="1" t="s">
        <v>37</v>
      </c>
      <c r="J523">
        <f t="shared" si="64"/>
        <v>0</v>
      </c>
      <c r="K523">
        <f t="shared" si="65"/>
        <v>1</v>
      </c>
      <c r="L523">
        <f t="shared" si="66"/>
        <v>0</v>
      </c>
      <c r="M523">
        <f t="shared" si="69"/>
        <v>12</v>
      </c>
      <c r="N523" s="6">
        <f t="shared" si="67"/>
        <v>0.26666666666666672</v>
      </c>
      <c r="O523" t="str">
        <f t="shared" si="70"/>
        <v>N</v>
      </c>
      <c r="P523" s="13">
        <f>VLOOKUP(E523, 'Season Position'!$A$34:$C$49,2,FALSE)</f>
        <v>12</v>
      </c>
      <c r="Q523" s="13" t="str">
        <f>VLOOKUP(E523, 'Season Position'!$A$34:$C$49,3,FALSE)</f>
        <v>Missed</v>
      </c>
      <c r="R523">
        <f t="shared" si="71"/>
        <v>0</v>
      </c>
      <c r="S523" s="21" t="str">
        <f t="shared" si="68"/>
        <v>70-79</v>
      </c>
    </row>
    <row r="524" spans="1:19" ht="15.75" customHeight="1">
      <c r="A524" s="1">
        <v>262</v>
      </c>
      <c r="B524" s="1">
        <v>2014</v>
      </c>
      <c r="C524" s="1">
        <v>5</v>
      </c>
      <c r="D524" s="1" t="s">
        <v>9</v>
      </c>
      <c r="E524" s="1" t="s">
        <v>30</v>
      </c>
      <c r="F524" s="1" t="s">
        <v>12</v>
      </c>
      <c r="G524" s="1">
        <v>63</v>
      </c>
      <c r="H524" s="1">
        <v>87</v>
      </c>
      <c r="I524" s="1" t="s">
        <v>37</v>
      </c>
      <c r="J524">
        <f t="shared" si="64"/>
        <v>0</v>
      </c>
      <c r="K524">
        <f t="shared" si="65"/>
        <v>1</v>
      </c>
      <c r="L524">
        <f t="shared" si="66"/>
        <v>0</v>
      </c>
      <c r="M524">
        <f t="shared" si="69"/>
        <v>15</v>
      </c>
      <c r="N524" s="6">
        <f t="shared" si="67"/>
        <v>6.6666666666666652E-2</v>
      </c>
      <c r="O524" t="str">
        <f t="shared" si="70"/>
        <v>N</v>
      </c>
      <c r="P524" s="13">
        <f>VLOOKUP(E524, 'Season Position'!$A$34:$C$49,2,FALSE)</f>
        <v>11</v>
      </c>
      <c r="Q524" s="13" t="str">
        <f>VLOOKUP(E524, 'Season Position'!$A$34:$C$49,3,FALSE)</f>
        <v>Missed</v>
      </c>
      <c r="R524">
        <f t="shared" si="71"/>
        <v>0</v>
      </c>
      <c r="S524" s="21" t="str">
        <f t="shared" si="68"/>
        <v>60-69</v>
      </c>
    </row>
    <row r="525" spans="1:19" ht="15.75" customHeight="1">
      <c r="A525" s="1">
        <v>262</v>
      </c>
      <c r="B525" s="1">
        <v>2014</v>
      </c>
      <c r="C525" s="1">
        <v>5</v>
      </c>
      <c r="D525" s="1" t="s">
        <v>9</v>
      </c>
      <c r="E525" s="1" t="s">
        <v>12</v>
      </c>
      <c r="F525" s="1" t="s">
        <v>30</v>
      </c>
      <c r="G525" s="1">
        <v>87</v>
      </c>
      <c r="H525" s="1">
        <v>63</v>
      </c>
      <c r="I525" s="1" t="s">
        <v>35</v>
      </c>
      <c r="J525">
        <f t="shared" si="64"/>
        <v>1</v>
      </c>
      <c r="K525">
        <f t="shared" si="65"/>
        <v>0</v>
      </c>
      <c r="L525">
        <f t="shared" si="66"/>
        <v>0</v>
      </c>
      <c r="M525">
        <f t="shared" si="69"/>
        <v>7</v>
      </c>
      <c r="N525" s="6">
        <f t="shared" si="67"/>
        <v>0.6</v>
      </c>
      <c r="O525" t="str">
        <f t="shared" si="70"/>
        <v>N</v>
      </c>
      <c r="P525" s="13">
        <f>VLOOKUP(E525, 'Season Position'!$A$34:$C$49,2,FALSE)</f>
        <v>7</v>
      </c>
      <c r="Q525" s="13" t="str">
        <f>VLOOKUP(E525, 'Season Position'!$A$34:$C$49,3,FALSE)</f>
        <v>Playoffs</v>
      </c>
      <c r="R525">
        <f t="shared" si="71"/>
        <v>1</v>
      </c>
      <c r="S525" s="21" t="str">
        <f t="shared" si="68"/>
        <v>80-89</v>
      </c>
    </row>
    <row r="526" spans="1:19" ht="15.75" customHeight="1">
      <c r="A526" s="1">
        <v>263</v>
      </c>
      <c r="B526" s="1">
        <v>2014</v>
      </c>
      <c r="C526" s="1">
        <v>5</v>
      </c>
      <c r="D526" s="1" t="s">
        <v>9</v>
      </c>
      <c r="E526" s="1" t="s">
        <v>11</v>
      </c>
      <c r="F526" s="1" t="s">
        <v>13</v>
      </c>
      <c r="G526" s="1">
        <v>82</v>
      </c>
      <c r="H526" s="1">
        <v>67</v>
      </c>
      <c r="I526" s="1" t="s">
        <v>35</v>
      </c>
      <c r="J526">
        <f t="shared" si="64"/>
        <v>1</v>
      </c>
      <c r="K526">
        <f t="shared" si="65"/>
        <v>0</v>
      </c>
      <c r="L526">
        <f t="shared" si="66"/>
        <v>0</v>
      </c>
      <c r="M526">
        <f t="shared" si="69"/>
        <v>8</v>
      </c>
      <c r="N526" s="6">
        <f t="shared" si="67"/>
        <v>0.53333333333333333</v>
      </c>
      <c r="O526" t="str">
        <f t="shared" si="70"/>
        <v>N</v>
      </c>
      <c r="P526" s="13">
        <f>VLOOKUP(E526, 'Season Position'!$A$34:$C$49,2,FALSE)</f>
        <v>4</v>
      </c>
      <c r="Q526" s="13" t="str">
        <f>VLOOKUP(E526, 'Season Position'!$A$34:$C$49,3,FALSE)</f>
        <v>Playoffs</v>
      </c>
      <c r="R526">
        <f t="shared" si="71"/>
        <v>1</v>
      </c>
      <c r="S526" s="21" t="str">
        <f t="shared" si="68"/>
        <v>80-89</v>
      </c>
    </row>
    <row r="527" spans="1:19" ht="15.75" customHeight="1">
      <c r="A527" s="1">
        <v>263</v>
      </c>
      <c r="B527" s="1">
        <v>2014</v>
      </c>
      <c r="C527" s="1">
        <v>5</v>
      </c>
      <c r="D527" s="1" t="s">
        <v>9</v>
      </c>
      <c r="E527" s="1" t="s">
        <v>13</v>
      </c>
      <c r="F527" s="1" t="s">
        <v>11</v>
      </c>
      <c r="G527" s="1">
        <v>67</v>
      </c>
      <c r="H527" s="1">
        <v>82</v>
      </c>
      <c r="I527" s="1" t="s">
        <v>37</v>
      </c>
      <c r="J527">
        <f t="shared" si="64"/>
        <v>0</v>
      </c>
      <c r="K527">
        <f t="shared" si="65"/>
        <v>1</v>
      </c>
      <c r="L527">
        <f t="shared" si="66"/>
        <v>0</v>
      </c>
      <c r="M527">
        <f t="shared" si="69"/>
        <v>13</v>
      </c>
      <c r="N527" s="6">
        <f t="shared" si="67"/>
        <v>0.19999999999999996</v>
      </c>
      <c r="O527" t="str">
        <f t="shared" si="70"/>
        <v>N</v>
      </c>
      <c r="P527" s="13">
        <f>VLOOKUP(E527, 'Season Position'!$A$34:$C$49,2,FALSE)</f>
        <v>14</v>
      </c>
      <c r="Q527" s="13" t="str">
        <f>VLOOKUP(E527, 'Season Position'!$A$34:$C$49,3,FALSE)</f>
        <v>Missed</v>
      </c>
      <c r="R527">
        <f t="shared" si="71"/>
        <v>0</v>
      </c>
      <c r="S527" s="21" t="str">
        <f t="shared" si="68"/>
        <v>60-69</v>
      </c>
    </row>
    <row r="528" spans="1:19" ht="15.75" customHeight="1">
      <c r="A528" s="1">
        <v>264</v>
      </c>
      <c r="B528" s="1">
        <v>2014</v>
      </c>
      <c r="C528" s="1">
        <v>6</v>
      </c>
      <c r="D528" s="1" t="s">
        <v>9</v>
      </c>
      <c r="E528" s="1" t="s">
        <v>10</v>
      </c>
      <c r="F528" s="1" t="s">
        <v>26</v>
      </c>
      <c r="G528" s="1">
        <v>101</v>
      </c>
      <c r="H528" s="1">
        <v>100</v>
      </c>
      <c r="I528" s="1" t="s">
        <v>35</v>
      </c>
      <c r="J528">
        <f t="shared" si="64"/>
        <v>1</v>
      </c>
      <c r="K528">
        <f t="shared" si="65"/>
        <v>0</v>
      </c>
      <c r="L528">
        <f t="shared" si="66"/>
        <v>0</v>
      </c>
      <c r="M528">
        <f t="shared" si="69"/>
        <v>4</v>
      </c>
      <c r="N528" s="6">
        <f t="shared" si="67"/>
        <v>0.8</v>
      </c>
      <c r="O528" t="str">
        <f t="shared" si="70"/>
        <v>Y</v>
      </c>
      <c r="P528" s="13">
        <f>VLOOKUP(E528, 'Season Position'!$A$34:$C$49,2,FALSE)</f>
        <v>1</v>
      </c>
      <c r="Q528" s="13" t="str">
        <f>VLOOKUP(E528, 'Season Position'!$A$34:$C$49,3,FALSE)</f>
        <v>Playoffs</v>
      </c>
      <c r="R528">
        <f t="shared" si="71"/>
        <v>1</v>
      </c>
      <c r="S528" s="21" t="str">
        <f t="shared" si="68"/>
        <v>100-109</v>
      </c>
    </row>
    <row r="529" spans="1:19" ht="15.75" customHeight="1">
      <c r="A529" s="1">
        <v>264</v>
      </c>
      <c r="B529" s="1">
        <v>2014</v>
      </c>
      <c r="C529" s="1">
        <v>6</v>
      </c>
      <c r="D529" s="1" t="s">
        <v>9</v>
      </c>
      <c r="E529" s="1" t="s">
        <v>26</v>
      </c>
      <c r="F529" s="1" t="s">
        <v>10</v>
      </c>
      <c r="G529" s="1">
        <v>100</v>
      </c>
      <c r="H529" s="1">
        <v>101</v>
      </c>
      <c r="I529" s="1" t="s">
        <v>37</v>
      </c>
      <c r="J529">
        <f t="shared" si="64"/>
        <v>0</v>
      </c>
      <c r="K529">
        <f t="shared" si="65"/>
        <v>1</v>
      </c>
      <c r="L529">
        <f t="shared" si="66"/>
        <v>0</v>
      </c>
      <c r="M529">
        <f t="shared" si="69"/>
        <v>5</v>
      </c>
      <c r="N529" s="6">
        <f t="shared" si="67"/>
        <v>0.73333333333333339</v>
      </c>
      <c r="O529" t="str">
        <f t="shared" si="70"/>
        <v>Y</v>
      </c>
      <c r="P529" s="13">
        <f>VLOOKUP(E529, 'Season Position'!$A$34:$C$49,2,FALSE)</f>
        <v>6</v>
      </c>
      <c r="Q529" s="13" t="str">
        <f>VLOOKUP(E529, 'Season Position'!$A$34:$C$49,3,FALSE)</f>
        <v>Playoffs</v>
      </c>
      <c r="R529">
        <f t="shared" si="71"/>
        <v>0</v>
      </c>
      <c r="S529" s="21" t="str">
        <f t="shared" si="68"/>
        <v>100-109</v>
      </c>
    </row>
    <row r="530" spans="1:19" ht="15.75" customHeight="1">
      <c r="A530" s="1">
        <v>265</v>
      </c>
      <c r="B530" s="1">
        <v>2014</v>
      </c>
      <c r="C530" s="1">
        <v>6</v>
      </c>
      <c r="D530" s="1" t="s">
        <v>9</v>
      </c>
      <c r="E530" s="1" t="s">
        <v>14</v>
      </c>
      <c r="F530" s="1" t="s">
        <v>13</v>
      </c>
      <c r="G530" s="1">
        <v>87</v>
      </c>
      <c r="H530" s="1">
        <v>92</v>
      </c>
      <c r="I530" s="1" t="s">
        <v>37</v>
      </c>
      <c r="J530">
        <f t="shared" si="64"/>
        <v>0</v>
      </c>
      <c r="K530">
        <f t="shared" si="65"/>
        <v>1</v>
      </c>
      <c r="L530">
        <f t="shared" si="66"/>
        <v>0</v>
      </c>
      <c r="M530">
        <f t="shared" si="69"/>
        <v>7</v>
      </c>
      <c r="N530" s="6">
        <f t="shared" si="67"/>
        <v>0.6</v>
      </c>
      <c r="O530" t="str">
        <f t="shared" si="70"/>
        <v>N</v>
      </c>
      <c r="P530" s="13">
        <f>VLOOKUP(E530, 'Season Position'!$A$34:$C$49,2,FALSE)</f>
        <v>5</v>
      </c>
      <c r="Q530" s="13" t="str">
        <f>VLOOKUP(E530, 'Season Position'!$A$34:$C$49,3,FALSE)</f>
        <v>Playoffs</v>
      </c>
      <c r="R530">
        <f t="shared" si="71"/>
        <v>0</v>
      </c>
      <c r="S530" s="21" t="str">
        <f t="shared" si="68"/>
        <v>80-89</v>
      </c>
    </row>
    <row r="531" spans="1:19" ht="15.75" customHeight="1">
      <c r="A531" s="1">
        <v>265</v>
      </c>
      <c r="B531" s="1">
        <v>2014</v>
      </c>
      <c r="C531" s="1">
        <v>6</v>
      </c>
      <c r="D531" s="1" t="s">
        <v>9</v>
      </c>
      <c r="E531" s="1" t="s">
        <v>13</v>
      </c>
      <c r="F531" s="1" t="s">
        <v>14</v>
      </c>
      <c r="G531" s="1">
        <v>92</v>
      </c>
      <c r="H531" s="1">
        <v>87</v>
      </c>
      <c r="I531" s="1" t="s">
        <v>35</v>
      </c>
      <c r="J531">
        <f t="shared" si="64"/>
        <v>1</v>
      </c>
      <c r="K531">
        <f t="shared" si="65"/>
        <v>0</v>
      </c>
      <c r="L531">
        <f t="shared" si="66"/>
        <v>0</v>
      </c>
      <c r="M531">
        <f t="shared" si="69"/>
        <v>6</v>
      </c>
      <c r="N531" s="6">
        <f t="shared" si="67"/>
        <v>0.66666666666666674</v>
      </c>
      <c r="O531" t="str">
        <f t="shared" si="70"/>
        <v>N</v>
      </c>
      <c r="P531" s="13">
        <f>VLOOKUP(E531, 'Season Position'!$A$34:$C$49,2,FALSE)</f>
        <v>14</v>
      </c>
      <c r="Q531" s="13" t="str">
        <f>VLOOKUP(E531, 'Season Position'!$A$34:$C$49,3,FALSE)</f>
        <v>Missed</v>
      </c>
      <c r="R531">
        <f t="shared" si="71"/>
        <v>1</v>
      </c>
      <c r="S531" s="21" t="str">
        <f t="shared" si="68"/>
        <v>90-99</v>
      </c>
    </row>
    <row r="532" spans="1:19" ht="15.75" customHeight="1">
      <c r="A532" s="1">
        <v>266</v>
      </c>
      <c r="B532" s="1">
        <v>2014</v>
      </c>
      <c r="C532" s="1">
        <v>6</v>
      </c>
      <c r="D532" s="1" t="s">
        <v>9</v>
      </c>
      <c r="E532" s="1" t="s">
        <v>27</v>
      </c>
      <c r="F532" s="1" t="s">
        <v>16</v>
      </c>
      <c r="G532" s="1">
        <v>87</v>
      </c>
      <c r="H532" s="1">
        <v>115</v>
      </c>
      <c r="I532" s="1" t="s">
        <v>37</v>
      </c>
      <c r="J532">
        <f t="shared" si="64"/>
        <v>0</v>
      </c>
      <c r="K532">
        <f t="shared" si="65"/>
        <v>1</v>
      </c>
      <c r="L532">
        <f t="shared" si="66"/>
        <v>0</v>
      </c>
      <c r="M532">
        <f t="shared" si="69"/>
        <v>7</v>
      </c>
      <c r="N532" s="6">
        <f t="shared" si="67"/>
        <v>0.6</v>
      </c>
      <c r="O532" t="str">
        <f t="shared" si="70"/>
        <v>N</v>
      </c>
      <c r="P532" s="13">
        <f>VLOOKUP(E532, 'Season Position'!$A$34:$C$49,2,FALSE)</f>
        <v>8</v>
      </c>
      <c r="Q532" s="13" t="str">
        <f>VLOOKUP(E532, 'Season Position'!$A$34:$C$49,3,FALSE)</f>
        <v>Playoffs</v>
      </c>
      <c r="R532">
        <f t="shared" si="71"/>
        <v>0</v>
      </c>
      <c r="S532" s="21" t="str">
        <f t="shared" si="68"/>
        <v>80-89</v>
      </c>
    </row>
    <row r="533" spans="1:19" ht="15.75" customHeight="1">
      <c r="A533" s="1">
        <v>266</v>
      </c>
      <c r="B533" s="1">
        <v>2014</v>
      </c>
      <c r="C533" s="1">
        <v>6</v>
      </c>
      <c r="D533" s="1" t="s">
        <v>9</v>
      </c>
      <c r="E533" s="1" t="s">
        <v>16</v>
      </c>
      <c r="F533" s="1" t="s">
        <v>27</v>
      </c>
      <c r="G533" s="1">
        <v>115</v>
      </c>
      <c r="H533" s="1">
        <v>87</v>
      </c>
      <c r="I533" s="1" t="s">
        <v>35</v>
      </c>
      <c r="J533">
        <f t="shared" si="64"/>
        <v>1</v>
      </c>
      <c r="K533">
        <f t="shared" si="65"/>
        <v>0</v>
      </c>
      <c r="L533">
        <f t="shared" si="66"/>
        <v>0</v>
      </c>
      <c r="M533">
        <f t="shared" si="69"/>
        <v>2</v>
      </c>
      <c r="N533" s="6">
        <f t="shared" si="67"/>
        <v>0.93333333333333335</v>
      </c>
      <c r="O533" t="str">
        <f t="shared" si="70"/>
        <v>Y</v>
      </c>
      <c r="P533" s="13">
        <f>VLOOKUP(E533, 'Season Position'!$A$34:$C$49,2,FALSE)</f>
        <v>2</v>
      </c>
      <c r="Q533" s="13" t="str">
        <f>VLOOKUP(E533, 'Season Position'!$A$34:$C$49,3,FALSE)</f>
        <v>Playoffs</v>
      </c>
      <c r="R533">
        <f t="shared" si="71"/>
        <v>1</v>
      </c>
      <c r="S533" s="21" t="str">
        <f t="shared" si="68"/>
        <v>110-119</v>
      </c>
    </row>
    <row r="534" spans="1:19" ht="15.75" customHeight="1">
      <c r="A534" s="1">
        <v>267</v>
      </c>
      <c r="B534" s="1">
        <v>2014</v>
      </c>
      <c r="C534" s="1">
        <v>6</v>
      </c>
      <c r="D534" s="1" t="s">
        <v>9</v>
      </c>
      <c r="E534" s="1" t="s">
        <v>11</v>
      </c>
      <c r="F534" s="1" t="s">
        <v>29</v>
      </c>
      <c r="G534" s="1">
        <v>68</v>
      </c>
      <c r="H534" s="1">
        <v>54</v>
      </c>
      <c r="I534" s="1" t="s">
        <v>35</v>
      </c>
      <c r="J534">
        <f t="shared" si="64"/>
        <v>1</v>
      </c>
      <c r="K534">
        <f t="shared" si="65"/>
        <v>0</v>
      </c>
      <c r="L534">
        <f t="shared" si="66"/>
        <v>0</v>
      </c>
      <c r="M534">
        <f t="shared" si="69"/>
        <v>14</v>
      </c>
      <c r="N534" s="6">
        <f t="shared" si="67"/>
        <v>0.1333333333333333</v>
      </c>
      <c r="O534" t="str">
        <f t="shared" si="70"/>
        <v>N</v>
      </c>
      <c r="P534" s="13">
        <f>VLOOKUP(E534, 'Season Position'!$A$34:$C$49,2,FALSE)</f>
        <v>4</v>
      </c>
      <c r="Q534" s="13" t="str">
        <f>VLOOKUP(E534, 'Season Position'!$A$34:$C$49,3,FALSE)</f>
        <v>Playoffs</v>
      </c>
      <c r="R534">
        <f t="shared" si="71"/>
        <v>1</v>
      </c>
      <c r="S534" s="21" t="str">
        <f t="shared" si="68"/>
        <v>60-69</v>
      </c>
    </row>
    <row r="535" spans="1:19" ht="15.75" customHeight="1">
      <c r="A535" s="1">
        <v>267</v>
      </c>
      <c r="B535" s="1">
        <v>2014</v>
      </c>
      <c r="C535" s="1">
        <v>6</v>
      </c>
      <c r="D535" s="1" t="s">
        <v>9</v>
      </c>
      <c r="E535" s="1" t="s">
        <v>29</v>
      </c>
      <c r="F535" s="1" t="s">
        <v>11</v>
      </c>
      <c r="G535" s="1">
        <v>54</v>
      </c>
      <c r="H535" s="1">
        <v>68</v>
      </c>
      <c r="I535" s="1" t="s">
        <v>37</v>
      </c>
      <c r="J535">
        <f t="shared" si="64"/>
        <v>0</v>
      </c>
      <c r="K535">
        <f t="shared" si="65"/>
        <v>1</v>
      </c>
      <c r="L535">
        <f t="shared" si="66"/>
        <v>0</v>
      </c>
      <c r="M535">
        <f t="shared" si="69"/>
        <v>16</v>
      </c>
      <c r="N535" s="6">
        <f t="shared" si="67"/>
        <v>0</v>
      </c>
      <c r="O535" t="str">
        <f t="shared" si="70"/>
        <v>N</v>
      </c>
      <c r="P535" s="13">
        <f>VLOOKUP(E535, 'Season Position'!$A$34:$C$49,2,FALSE)</f>
        <v>16</v>
      </c>
      <c r="Q535" s="13" t="str">
        <f>VLOOKUP(E535, 'Season Position'!$A$34:$C$49,3,FALSE)</f>
        <v>Missed</v>
      </c>
      <c r="R535">
        <f t="shared" si="71"/>
        <v>0</v>
      </c>
      <c r="S535" s="21" t="str">
        <f t="shared" si="68"/>
        <v>50-59</v>
      </c>
    </row>
    <row r="536" spans="1:19" ht="15.75" customHeight="1">
      <c r="A536" s="1">
        <v>268</v>
      </c>
      <c r="B536" s="1">
        <v>2014</v>
      </c>
      <c r="C536" s="1">
        <v>6</v>
      </c>
      <c r="D536" s="1" t="s">
        <v>9</v>
      </c>
      <c r="E536" s="1" t="s">
        <v>20</v>
      </c>
      <c r="F536" s="1" t="s">
        <v>12</v>
      </c>
      <c r="G536" s="1">
        <v>59</v>
      </c>
      <c r="H536" s="1">
        <v>143</v>
      </c>
      <c r="I536" s="1" t="s">
        <v>37</v>
      </c>
      <c r="J536">
        <f t="shared" si="64"/>
        <v>0</v>
      </c>
      <c r="K536">
        <f t="shared" si="65"/>
        <v>1</v>
      </c>
      <c r="L536">
        <f t="shared" si="66"/>
        <v>0</v>
      </c>
      <c r="M536">
        <f t="shared" si="69"/>
        <v>15</v>
      </c>
      <c r="N536" s="6">
        <f t="shared" si="67"/>
        <v>6.6666666666666652E-2</v>
      </c>
      <c r="O536" t="str">
        <f t="shared" si="70"/>
        <v>N</v>
      </c>
      <c r="P536" s="13">
        <f>VLOOKUP(E536, 'Season Position'!$A$34:$C$49,2,FALSE)</f>
        <v>12</v>
      </c>
      <c r="Q536" s="13" t="str">
        <f>VLOOKUP(E536, 'Season Position'!$A$34:$C$49,3,FALSE)</f>
        <v>Missed</v>
      </c>
      <c r="R536">
        <f t="shared" si="71"/>
        <v>0</v>
      </c>
      <c r="S536" s="21" t="str">
        <f t="shared" si="68"/>
        <v>50-59</v>
      </c>
    </row>
    <row r="537" spans="1:19" ht="15.75" customHeight="1">
      <c r="A537" s="1">
        <v>268</v>
      </c>
      <c r="B537" s="1">
        <v>2014</v>
      </c>
      <c r="C537" s="1">
        <v>6</v>
      </c>
      <c r="D537" s="1" t="s">
        <v>9</v>
      </c>
      <c r="E537" s="1" t="s">
        <v>12</v>
      </c>
      <c r="F537" s="1" t="s">
        <v>20</v>
      </c>
      <c r="G537" s="1">
        <v>143</v>
      </c>
      <c r="H537" s="1">
        <v>59</v>
      </c>
      <c r="I537" s="1" t="s">
        <v>35</v>
      </c>
      <c r="J537">
        <f t="shared" si="64"/>
        <v>1</v>
      </c>
      <c r="K537">
        <f t="shared" si="65"/>
        <v>0</v>
      </c>
      <c r="L537">
        <f t="shared" si="66"/>
        <v>0</v>
      </c>
      <c r="M537">
        <f t="shared" si="69"/>
        <v>1</v>
      </c>
      <c r="N537" s="6">
        <f t="shared" si="67"/>
        <v>1</v>
      </c>
      <c r="O537" t="str">
        <f t="shared" si="70"/>
        <v>Y</v>
      </c>
      <c r="P537" s="13">
        <f>VLOOKUP(E537, 'Season Position'!$A$34:$C$49,2,FALSE)</f>
        <v>7</v>
      </c>
      <c r="Q537" s="13" t="str">
        <f>VLOOKUP(E537, 'Season Position'!$A$34:$C$49,3,FALSE)</f>
        <v>Playoffs</v>
      </c>
      <c r="R537">
        <f t="shared" si="71"/>
        <v>1</v>
      </c>
      <c r="S537" s="21" t="str">
        <f t="shared" si="68"/>
        <v>140-149</v>
      </c>
    </row>
    <row r="538" spans="1:19" ht="15.75" customHeight="1">
      <c r="A538" s="1">
        <v>269</v>
      </c>
      <c r="B538" s="1">
        <v>2014</v>
      </c>
      <c r="C538" s="1">
        <v>6</v>
      </c>
      <c r="D538" s="1" t="s">
        <v>9</v>
      </c>
      <c r="E538" s="1" t="s">
        <v>31</v>
      </c>
      <c r="F538" s="1" t="s">
        <v>30</v>
      </c>
      <c r="G538" s="1">
        <v>69</v>
      </c>
      <c r="H538" s="1">
        <v>76</v>
      </c>
      <c r="I538" s="1" t="s">
        <v>37</v>
      </c>
      <c r="J538">
        <f t="shared" si="64"/>
        <v>0</v>
      </c>
      <c r="K538">
        <f t="shared" si="65"/>
        <v>1</v>
      </c>
      <c r="L538">
        <f t="shared" si="66"/>
        <v>0</v>
      </c>
      <c r="M538">
        <f t="shared" si="69"/>
        <v>13</v>
      </c>
      <c r="N538" s="6">
        <f t="shared" si="67"/>
        <v>0.19999999999999996</v>
      </c>
      <c r="O538" t="str">
        <f t="shared" si="70"/>
        <v>N</v>
      </c>
      <c r="P538" s="13">
        <f>VLOOKUP(E538, 'Season Position'!$A$34:$C$49,2,FALSE)</f>
        <v>9</v>
      </c>
      <c r="Q538" s="13" t="str">
        <f>VLOOKUP(E538, 'Season Position'!$A$34:$C$49,3,FALSE)</f>
        <v>Missed</v>
      </c>
      <c r="R538">
        <f t="shared" si="71"/>
        <v>0</v>
      </c>
      <c r="S538" s="21" t="str">
        <f t="shared" si="68"/>
        <v>60-69</v>
      </c>
    </row>
    <row r="539" spans="1:19" ht="15.75" customHeight="1">
      <c r="A539" s="1">
        <v>269</v>
      </c>
      <c r="B539" s="1">
        <v>2014</v>
      </c>
      <c r="C539" s="1">
        <v>6</v>
      </c>
      <c r="D539" s="1" t="s">
        <v>9</v>
      </c>
      <c r="E539" s="1" t="s">
        <v>30</v>
      </c>
      <c r="F539" s="1" t="s">
        <v>31</v>
      </c>
      <c r="G539" s="1">
        <v>76</v>
      </c>
      <c r="H539" s="1">
        <v>69</v>
      </c>
      <c r="I539" s="1" t="s">
        <v>35</v>
      </c>
      <c r="J539">
        <f t="shared" si="64"/>
        <v>1</v>
      </c>
      <c r="K539">
        <f t="shared" si="65"/>
        <v>0</v>
      </c>
      <c r="L539">
        <f t="shared" si="66"/>
        <v>0</v>
      </c>
      <c r="M539">
        <f t="shared" si="69"/>
        <v>10</v>
      </c>
      <c r="N539" s="6">
        <f t="shared" si="67"/>
        <v>0.4</v>
      </c>
      <c r="O539" t="str">
        <f t="shared" si="70"/>
        <v>N</v>
      </c>
      <c r="P539" s="13">
        <f>VLOOKUP(E539, 'Season Position'!$A$34:$C$49,2,FALSE)</f>
        <v>11</v>
      </c>
      <c r="Q539" s="13" t="str">
        <f>VLOOKUP(E539, 'Season Position'!$A$34:$C$49,3,FALSE)</f>
        <v>Missed</v>
      </c>
      <c r="R539">
        <f t="shared" si="71"/>
        <v>1</v>
      </c>
      <c r="S539" s="21" t="str">
        <f t="shared" si="68"/>
        <v>70-79</v>
      </c>
    </row>
    <row r="540" spans="1:19" ht="15.75" customHeight="1">
      <c r="A540" s="1">
        <v>270</v>
      </c>
      <c r="B540" s="1">
        <v>2014</v>
      </c>
      <c r="C540" s="1">
        <v>6</v>
      </c>
      <c r="D540" s="1" t="s">
        <v>9</v>
      </c>
      <c r="E540" s="1" t="s">
        <v>18</v>
      </c>
      <c r="F540" s="1" t="s">
        <v>25</v>
      </c>
      <c r="G540" s="1">
        <v>72</v>
      </c>
      <c r="H540" s="1">
        <v>113</v>
      </c>
      <c r="I540" s="1" t="s">
        <v>37</v>
      </c>
      <c r="J540">
        <f t="shared" si="64"/>
        <v>0</v>
      </c>
      <c r="K540">
        <f t="shared" si="65"/>
        <v>1</v>
      </c>
      <c r="L540">
        <f t="shared" si="66"/>
        <v>0</v>
      </c>
      <c r="M540">
        <f t="shared" si="69"/>
        <v>12</v>
      </c>
      <c r="N540" s="6">
        <f t="shared" si="67"/>
        <v>0.26666666666666672</v>
      </c>
      <c r="O540" t="str">
        <f t="shared" si="70"/>
        <v>N</v>
      </c>
      <c r="P540" s="13">
        <f>VLOOKUP(E540, 'Season Position'!$A$34:$C$49,2,FALSE)</f>
        <v>13</v>
      </c>
      <c r="Q540" s="13" t="str">
        <f>VLOOKUP(E540, 'Season Position'!$A$34:$C$49,3,FALSE)</f>
        <v>Missed</v>
      </c>
      <c r="R540">
        <f t="shared" si="71"/>
        <v>0</v>
      </c>
      <c r="S540" s="21" t="str">
        <f t="shared" si="68"/>
        <v>70-79</v>
      </c>
    </row>
    <row r="541" spans="1:19" ht="15.75" customHeight="1">
      <c r="A541" s="1">
        <v>270</v>
      </c>
      <c r="B541" s="1">
        <v>2014</v>
      </c>
      <c r="C541" s="1">
        <v>6</v>
      </c>
      <c r="D541" s="1" t="s">
        <v>9</v>
      </c>
      <c r="E541" s="1" t="s">
        <v>25</v>
      </c>
      <c r="F541" s="1" t="s">
        <v>18</v>
      </c>
      <c r="G541" s="1">
        <v>113</v>
      </c>
      <c r="H541" s="1">
        <v>72</v>
      </c>
      <c r="I541" s="1" t="s">
        <v>35</v>
      </c>
      <c r="J541">
        <f t="shared" si="64"/>
        <v>1</v>
      </c>
      <c r="K541">
        <f t="shared" si="65"/>
        <v>0</v>
      </c>
      <c r="L541">
        <f t="shared" si="66"/>
        <v>0</v>
      </c>
      <c r="M541">
        <f t="shared" si="69"/>
        <v>3</v>
      </c>
      <c r="N541" s="6">
        <f t="shared" si="67"/>
        <v>0.8666666666666667</v>
      </c>
      <c r="O541" t="str">
        <f t="shared" si="70"/>
        <v>Y</v>
      </c>
      <c r="P541" s="13">
        <f>VLOOKUP(E541, 'Season Position'!$A$34:$C$49,2,FALSE)</f>
        <v>3</v>
      </c>
      <c r="Q541" s="13" t="str">
        <f>VLOOKUP(E541, 'Season Position'!$A$34:$C$49,3,FALSE)</f>
        <v>Playoffs</v>
      </c>
      <c r="R541">
        <f t="shared" si="71"/>
        <v>1</v>
      </c>
      <c r="S541" s="21" t="str">
        <f t="shared" si="68"/>
        <v>110-119</v>
      </c>
    </row>
    <row r="542" spans="1:19" ht="15.75" customHeight="1">
      <c r="A542" s="1">
        <v>271</v>
      </c>
      <c r="B542" s="1">
        <v>2014</v>
      </c>
      <c r="C542" s="1">
        <v>6</v>
      </c>
      <c r="D542" s="1" t="s">
        <v>9</v>
      </c>
      <c r="E542" s="1" t="s">
        <v>28</v>
      </c>
      <c r="F542" s="1" t="s">
        <v>21</v>
      </c>
      <c r="G542" s="1">
        <v>78</v>
      </c>
      <c r="H542" s="1">
        <v>73</v>
      </c>
      <c r="I542" s="1" t="s">
        <v>35</v>
      </c>
      <c r="J542">
        <f t="shared" si="64"/>
        <v>1</v>
      </c>
      <c r="K542">
        <f t="shared" si="65"/>
        <v>0</v>
      </c>
      <c r="L542">
        <f t="shared" si="66"/>
        <v>0</v>
      </c>
      <c r="M542">
        <f t="shared" si="69"/>
        <v>9</v>
      </c>
      <c r="N542" s="6">
        <f t="shared" si="67"/>
        <v>0.46666666666666667</v>
      </c>
      <c r="O542" t="str">
        <f t="shared" si="70"/>
        <v>N</v>
      </c>
      <c r="P542" s="13">
        <f>VLOOKUP(E542, 'Season Position'!$A$34:$C$49,2,FALSE)</f>
        <v>10</v>
      </c>
      <c r="Q542" s="13" t="str">
        <f>VLOOKUP(E542, 'Season Position'!$A$34:$C$49,3,FALSE)</f>
        <v>Missed</v>
      </c>
      <c r="R542">
        <f t="shared" si="71"/>
        <v>1</v>
      </c>
      <c r="S542" s="21" t="str">
        <f t="shared" si="68"/>
        <v>70-79</v>
      </c>
    </row>
    <row r="543" spans="1:19" ht="15.75" customHeight="1">
      <c r="A543" s="1">
        <v>271</v>
      </c>
      <c r="B543" s="1">
        <v>2014</v>
      </c>
      <c r="C543" s="1">
        <v>6</v>
      </c>
      <c r="D543" s="1" t="s">
        <v>9</v>
      </c>
      <c r="E543" s="1" t="s">
        <v>21</v>
      </c>
      <c r="F543" s="1" t="s">
        <v>28</v>
      </c>
      <c r="G543" s="1">
        <v>73</v>
      </c>
      <c r="H543" s="1">
        <v>78</v>
      </c>
      <c r="I543" s="1" t="s">
        <v>37</v>
      </c>
      <c r="J543">
        <f t="shared" si="64"/>
        <v>0</v>
      </c>
      <c r="K543">
        <f t="shared" si="65"/>
        <v>1</v>
      </c>
      <c r="L543">
        <f t="shared" si="66"/>
        <v>0</v>
      </c>
      <c r="M543">
        <f t="shared" si="69"/>
        <v>11</v>
      </c>
      <c r="N543" s="6">
        <f t="shared" si="67"/>
        <v>0.33333333333333337</v>
      </c>
      <c r="O543" t="str">
        <f t="shared" si="70"/>
        <v>N</v>
      </c>
      <c r="P543" s="13">
        <f>VLOOKUP(E543, 'Season Position'!$A$34:$C$49,2,FALSE)</f>
        <v>15</v>
      </c>
      <c r="Q543" s="13" t="str">
        <f>VLOOKUP(E543, 'Season Position'!$A$34:$C$49,3,FALSE)</f>
        <v>Missed</v>
      </c>
      <c r="R543">
        <f t="shared" si="71"/>
        <v>0</v>
      </c>
      <c r="S543" s="21" t="str">
        <f t="shared" si="68"/>
        <v>70-79</v>
      </c>
    </row>
    <row r="544" spans="1:19" ht="15.75" customHeight="1">
      <c r="A544" s="1">
        <v>272</v>
      </c>
      <c r="B544" s="1">
        <v>2014</v>
      </c>
      <c r="C544" s="1">
        <v>7</v>
      </c>
      <c r="D544" s="1" t="s">
        <v>9</v>
      </c>
      <c r="E544" s="1" t="s">
        <v>10</v>
      </c>
      <c r="F544" s="1" t="s">
        <v>13</v>
      </c>
      <c r="G544" s="1">
        <v>81</v>
      </c>
      <c r="H544" s="1">
        <v>90</v>
      </c>
      <c r="I544" s="1" t="s">
        <v>37</v>
      </c>
      <c r="J544">
        <f t="shared" si="64"/>
        <v>0</v>
      </c>
      <c r="K544">
        <f t="shared" si="65"/>
        <v>1</v>
      </c>
      <c r="L544">
        <f t="shared" si="66"/>
        <v>0</v>
      </c>
      <c r="M544">
        <f t="shared" si="69"/>
        <v>6</v>
      </c>
      <c r="N544" s="6">
        <f t="shared" si="67"/>
        <v>0.66666666666666674</v>
      </c>
      <c r="O544" t="str">
        <f t="shared" si="70"/>
        <v>N</v>
      </c>
      <c r="P544" s="13">
        <f>VLOOKUP(E544, 'Season Position'!$A$34:$C$49,2,FALSE)</f>
        <v>1</v>
      </c>
      <c r="Q544" s="13" t="str">
        <f>VLOOKUP(E544, 'Season Position'!$A$34:$C$49,3,FALSE)</f>
        <v>Playoffs</v>
      </c>
      <c r="R544">
        <f t="shared" si="71"/>
        <v>0</v>
      </c>
      <c r="S544" s="21" t="str">
        <f t="shared" si="68"/>
        <v>80-89</v>
      </c>
    </row>
    <row r="545" spans="1:19" ht="15.75" customHeight="1">
      <c r="A545" s="1">
        <v>272</v>
      </c>
      <c r="B545" s="1">
        <v>2014</v>
      </c>
      <c r="C545" s="1">
        <v>7</v>
      </c>
      <c r="D545" s="1" t="s">
        <v>9</v>
      </c>
      <c r="E545" s="1" t="s">
        <v>13</v>
      </c>
      <c r="F545" s="1" t="s">
        <v>10</v>
      </c>
      <c r="G545" s="1">
        <v>90</v>
      </c>
      <c r="H545" s="1">
        <v>81</v>
      </c>
      <c r="I545" s="1" t="s">
        <v>35</v>
      </c>
      <c r="J545">
        <f t="shared" si="64"/>
        <v>1</v>
      </c>
      <c r="K545">
        <f t="shared" si="65"/>
        <v>0</v>
      </c>
      <c r="L545">
        <f t="shared" si="66"/>
        <v>0</v>
      </c>
      <c r="M545">
        <f t="shared" si="69"/>
        <v>3</v>
      </c>
      <c r="N545" s="6">
        <f t="shared" si="67"/>
        <v>0.8666666666666667</v>
      </c>
      <c r="O545" t="str">
        <f t="shared" si="70"/>
        <v>N</v>
      </c>
      <c r="P545" s="13">
        <f>VLOOKUP(E545, 'Season Position'!$A$34:$C$49,2,FALSE)</f>
        <v>14</v>
      </c>
      <c r="Q545" s="13" t="str">
        <f>VLOOKUP(E545, 'Season Position'!$A$34:$C$49,3,FALSE)</f>
        <v>Missed</v>
      </c>
      <c r="R545">
        <f t="shared" si="71"/>
        <v>1</v>
      </c>
      <c r="S545" s="21" t="str">
        <f t="shared" si="68"/>
        <v>90-99</v>
      </c>
    </row>
    <row r="546" spans="1:19" ht="15.75" customHeight="1">
      <c r="A546" s="1">
        <v>273</v>
      </c>
      <c r="B546" s="1">
        <v>2014</v>
      </c>
      <c r="C546" s="1">
        <v>7</v>
      </c>
      <c r="D546" s="1" t="s">
        <v>9</v>
      </c>
      <c r="E546" s="1" t="s">
        <v>25</v>
      </c>
      <c r="F546" s="1" t="s">
        <v>20</v>
      </c>
      <c r="G546" s="1">
        <v>65</v>
      </c>
      <c r="H546" s="1">
        <v>59</v>
      </c>
      <c r="I546" s="1" t="s">
        <v>35</v>
      </c>
      <c r="J546">
        <f t="shared" si="64"/>
        <v>1</v>
      </c>
      <c r="K546">
        <f t="shared" si="65"/>
        <v>0</v>
      </c>
      <c r="L546">
        <f t="shared" si="66"/>
        <v>0</v>
      </c>
      <c r="M546">
        <f t="shared" si="69"/>
        <v>12</v>
      </c>
      <c r="N546" s="6">
        <f t="shared" si="67"/>
        <v>0.26666666666666672</v>
      </c>
      <c r="O546" t="str">
        <f t="shared" si="70"/>
        <v>N</v>
      </c>
      <c r="P546" s="13">
        <f>VLOOKUP(E546, 'Season Position'!$A$34:$C$49,2,FALSE)</f>
        <v>3</v>
      </c>
      <c r="Q546" s="13" t="str">
        <f>VLOOKUP(E546, 'Season Position'!$A$34:$C$49,3,FALSE)</f>
        <v>Playoffs</v>
      </c>
      <c r="R546">
        <f t="shared" si="71"/>
        <v>1</v>
      </c>
      <c r="S546" s="21" t="str">
        <f t="shared" si="68"/>
        <v>60-69</v>
      </c>
    </row>
    <row r="547" spans="1:19" ht="15.75" customHeight="1">
      <c r="A547" s="1">
        <v>273</v>
      </c>
      <c r="B547" s="1">
        <v>2014</v>
      </c>
      <c r="C547" s="1">
        <v>7</v>
      </c>
      <c r="D547" s="1" t="s">
        <v>9</v>
      </c>
      <c r="E547" s="1" t="s">
        <v>20</v>
      </c>
      <c r="F547" s="1" t="s">
        <v>25</v>
      </c>
      <c r="G547" s="1">
        <v>59</v>
      </c>
      <c r="H547" s="1">
        <v>65</v>
      </c>
      <c r="I547" s="1" t="s">
        <v>37</v>
      </c>
      <c r="J547">
        <f t="shared" si="64"/>
        <v>0</v>
      </c>
      <c r="K547">
        <f t="shared" si="65"/>
        <v>1</v>
      </c>
      <c r="L547">
        <f t="shared" si="66"/>
        <v>0</v>
      </c>
      <c r="M547">
        <f t="shared" si="69"/>
        <v>15</v>
      </c>
      <c r="N547" s="6">
        <f t="shared" si="67"/>
        <v>6.6666666666666652E-2</v>
      </c>
      <c r="O547" t="str">
        <f t="shared" si="70"/>
        <v>N</v>
      </c>
      <c r="P547" s="13">
        <f>VLOOKUP(E547, 'Season Position'!$A$34:$C$49,2,FALSE)</f>
        <v>12</v>
      </c>
      <c r="Q547" s="13" t="str">
        <f>VLOOKUP(E547, 'Season Position'!$A$34:$C$49,3,FALSE)</f>
        <v>Missed</v>
      </c>
      <c r="R547">
        <f t="shared" si="71"/>
        <v>0</v>
      </c>
      <c r="S547" s="21" t="str">
        <f t="shared" si="68"/>
        <v>50-59</v>
      </c>
    </row>
    <row r="548" spans="1:19" ht="15.75" customHeight="1">
      <c r="A548" s="1">
        <v>274</v>
      </c>
      <c r="B548" s="1">
        <v>2014</v>
      </c>
      <c r="C548" s="1">
        <v>7</v>
      </c>
      <c r="D548" s="1" t="s">
        <v>9</v>
      </c>
      <c r="E548" s="1" t="s">
        <v>27</v>
      </c>
      <c r="F548" s="1" t="s">
        <v>31</v>
      </c>
      <c r="G548" s="1">
        <v>65</v>
      </c>
      <c r="H548" s="1">
        <v>99</v>
      </c>
      <c r="I548" s="1" t="s">
        <v>37</v>
      </c>
      <c r="J548">
        <f t="shared" si="64"/>
        <v>0</v>
      </c>
      <c r="K548">
        <f t="shared" si="65"/>
        <v>1</v>
      </c>
      <c r="L548">
        <f t="shared" si="66"/>
        <v>0</v>
      </c>
      <c r="M548">
        <f t="shared" si="69"/>
        <v>12</v>
      </c>
      <c r="N548" s="6">
        <f t="shared" si="67"/>
        <v>0.26666666666666672</v>
      </c>
      <c r="O548" t="str">
        <f t="shared" si="70"/>
        <v>N</v>
      </c>
      <c r="P548" s="13">
        <f>VLOOKUP(E548, 'Season Position'!$A$34:$C$49,2,FALSE)</f>
        <v>8</v>
      </c>
      <c r="Q548" s="13" t="str">
        <f>VLOOKUP(E548, 'Season Position'!$A$34:$C$49,3,FALSE)</f>
        <v>Playoffs</v>
      </c>
      <c r="R548">
        <f t="shared" si="71"/>
        <v>0</v>
      </c>
      <c r="S548" s="21" t="str">
        <f t="shared" si="68"/>
        <v>60-69</v>
      </c>
    </row>
    <row r="549" spans="1:19" ht="15.75" customHeight="1">
      <c r="A549" s="1">
        <v>274</v>
      </c>
      <c r="B549" s="1">
        <v>2014</v>
      </c>
      <c r="C549" s="1">
        <v>7</v>
      </c>
      <c r="D549" s="1" t="s">
        <v>9</v>
      </c>
      <c r="E549" s="1" t="s">
        <v>31</v>
      </c>
      <c r="F549" s="1" t="s">
        <v>27</v>
      </c>
      <c r="G549" s="1">
        <v>99</v>
      </c>
      <c r="H549" s="1">
        <v>65</v>
      </c>
      <c r="I549" s="1" t="s">
        <v>35</v>
      </c>
      <c r="J549">
        <f t="shared" si="64"/>
        <v>1</v>
      </c>
      <c r="K549">
        <f t="shared" si="65"/>
        <v>0</v>
      </c>
      <c r="L549">
        <f t="shared" si="66"/>
        <v>0</v>
      </c>
      <c r="M549">
        <f t="shared" si="69"/>
        <v>2</v>
      </c>
      <c r="N549" s="6">
        <f t="shared" si="67"/>
        <v>0.93333333333333335</v>
      </c>
      <c r="O549" t="str">
        <f t="shared" si="70"/>
        <v>N</v>
      </c>
      <c r="P549" s="13">
        <f>VLOOKUP(E549, 'Season Position'!$A$34:$C$49,2,FALSE)</f>
        <v>9</v>
      </c>
      <c r="Q549" s="13" t="str">
        <f>VLOOKUP(E549, 'Season Position'!$A$34:$C$49,3,FALSE)</f>
        <v>Missed</v>
      </c>
      <c r="R549">
        <f t="shared" si="71"/>
        <v>1</v>
      </c>
      <c r="S549" s="21" t="str">
        <f t="shared" si="68"/>
        <v>90-99</v>
      </c>
    </row>
    <row r="550" spans="1:19" ht="15.75" customHeight="1">
      <c r="A550" s="1">
        <v>275</v>
      </c>
      <c r="B550" s="1">
        <v>2014</v>
      </c>
      <c r="C550" s="1">
        <v>7</v>
      </c>
      <c r="D550" s="1" t="s">
        <v>9</v>
      </c>
      <c r="E550" s="1" t="s">
        <v>14</v>
      </c>
      <c r="F550" s="1" t="s">
        <v>26</v>
      </c>
      <c r="G550" s="1">
        <v>104</v>
      </c>
      <c r="H550" s="1">
        <v>40</v>
      </c>
      <c r="I550" s="1" t="s">
        <v>35</v>
      </c>
      <c r="J550">
        <f t="shared" si="64"/>
        <v>1</v>
      </c>
      <c r="K550">
        <f t="shared" si="65"/>
        <v>0</v>
      </c>
      <c r="L550">
        <f t="shared" si="66"/>
        <v>0</v>
      </c>
      <c r="M550">
        <f t="shared" si="69"/>
        <v>1</v>
      </c>
      <c r="N550" s="6">
        <f t="shared" si="67"/>
        <v>1</v>
      </c>
      <c r="O550" t="str">
        <f t="shared" si="70"/>
        <v>Y</v>
      </c>
      <c r="P550" s="13">
        <f>VLOOKUP(E550, 'Season Position'!$A$34:$C$49,2,FALSE)</f>
        <v>5</v>
      </c>
      <c r="Q550" s="13" t="str">
        <f>VLOOKUP(E550, 'Season Position'!$A$34:$C$49,3,FALSE)</f>
        <v>Playoffs</v>
      </c>
      <c r="R550">
        <f t="shared" si="71"/>
        <v>1</v>
      </c>
      <c r="S550" s="21" t="str">
        <f t="shared" si="68"/>
        <v>100-109</v>
      </c>
    </row>
    <row r="551" spans="1:19" ht="15.75" customHeight="1">
      <c r="A551" s="1">
        <v>275</v>
      </c>
      <c r="B551" s="1">
        <v>2014</v>
      </c>
      <c r="C551" s="1">
        <v>7</v>
      </c>
      <c r="D551" s="1" t="s">
        <v>9</v>
      </c>
      <c r="E551" s="1" t="s">
        <v>26</v>
      </c>
      <c r="F551" s="1" t="s">
        <v>14</v>
      </c>
      <c r="G551" s="1">
        <v>40</v>
      </c>
      <c r="H551" s="1">
        <v>104</v>
      </c>
      <c r="I551" s="1" t="s">
        <v>37</v>
      </c>
      <c r="J551">
        <f t="shared" si="64"/>
        <v>0</v>
      </c>
      <c r="K551">
        <f t="shared" si="65"/>
        <v>1</v>
      </c>
      <c r="L551">
        <f t="shared" si="66"/>
        <v>0</v>
      </c>
      <c r="M551">
        <f t="shared" si="69"/>
        <v>16</v>
      </c>
      <c r="N551" s="6">
        <f t="shared" si="67"/>
        <v>0</v>
      </c>
      <c r="O551" t="str">
        <f t="shared" si="70"/>
        <v>N</v>
      </c>
      <c r="P551" s="13">
        <f>VLOOKUP(E551, 'Season Position'!$A$34:$C$49,2,FALSE)</f>
        <v>6</v>
      </c>
      <c r="Q551" s="13" t="str">
        <f>VLOOKUP(E551, 'Season Position'!$A$34:$C$49,3,FALSE)</f>
        <v>Playoffs</v>
      </c>
      <c r="R551">
        <f t="shared" si="71"/>
        <v>0</v>
      </c>
      <c r="S551" s="21" t="str">
        <f t="shared" si="68"/>
        <v>40-49</v>
      </c>
    </row>
    <row r="552" spans="1:19" ht="15.75" customHeight="1">
      <c r="A552" s="1">
        <v>276</v>
      </c>
      <c r="B552" s="1">
        <v>2014</v>
      </c>
      <c r="C552" s="1">
        <v>7</v>
      </c>
      <c r="D552" s="1" t="s">
        <v>9</v>
      </c>
      <c r="E552" s="1" t="s">
        <v>16</v>
      </c>
      <c r="F552" s="1" t="s">
        <v>30</v>
      </c>
      <c r="G552" s="1">
        <v>71</v>
      </c>
      <c r="H552" s="1">
        <v>72</v>
      </c>
      <c r="I552" s="1" t="s">
        <v>37</v>
      </c>
      <c r="J552">
        <f t="shared" si="64"/>
        <v>0</v>
      </c>
      <c r="K552">
        <f t="shared" si="65"/>
        <v>1</v>
      </c>
      <c r="L552">
        <f t="shared" si="66"/>
        <v>0</v>
      </c>
      <c r="M552">
        <f t="shared" si="69"/>
        <v>10</v>
      </c>
      <c r="N552" s="6">
        <f t="shared" si="67"/>
        <v>0.4</v>
      </c>
      <c r="O552" t="str">
        <f t="shared" si="70"/>
        <v>N</v>
      </c>
      <c r="P552" s="13">
        <f>VLOOKUP(E552, 'Season Position'!$A$34:$C$49,2,FALSE)</f>
        <v>2</v>
      </c>
      <c r="Q552" s="13" t="str">
        <f>VLOOKUP(E552, 'Season Position'!$A$34:$C$49,3,FALSE)</f>
        <v>Playoffs</v>
      </c>
      <c r="R552">
        <f t="shared" si="71"/>
        <v>0</v>
      </c>
      <c r="S552" s="21" t="str">
        <f t="shared" si="68"/>
        <v>70-79</v>
      </c>
    </row>
    <row r="553" spans="1:19" ht="15.75" customHeight="1">
      <c r="A553" s="1">
        <v>276</v>
      </c>
      <c r="B553" s="1">
        <v>2014</v>
      </c>
      <c r="C553" s="1">
        <v>7</v>
      </c>
      <c r="D553" s="1" t="s">
        <v>9</v>
      </c>
      <c r="E553" s="1" t="s">
        <v>30</v>
      </c>
      <c r="F553" s="1" t="s">
        <v>16</v>
      </c>
      <c r="G553" s="1">
        <v>72</v>
      </c>
      <c r="H553" s="1">
        <v>71</v>
      </c>
      <c r="I553" s="1" t="s">
        <v>35</v>
      </c>
      <c r="J553">
        <f t="shared" si="64"/>
        <v>1</v>
      </c>
      <c r="K553">
        <f t="shared" si="65"/>
        <v>0</v>
      </c>
      <c r="L553">
        <f t="shared" si="66"/>
        <v>0</v>
      </c>
      <c r="M553">
        <f t="shared" si="69"/>
        <v>9</v>
      </c>
      <c r="N553" s="6">
        <f t="shared" si="67"/>
        <v>0.46666666666666667</v>
      </c>
      <c r="O553" t="str">
        <f t="shared" si="70"/>
        <v>N</v>
      </c>
      <c r="P553" s="13">
        <f>VLOOKUP(E553, 'Season Position'!$A$34:$C$49,2,FALSE)</f>
        <v>11</v>
      </c>
      <c r="Q553" s="13" t="str">
        <f>VLOOKUP(E553, 'Season Position'!$A$34:$C$49,3,FALSE)</f>
        <v>Missed</v>
      </c>
      <c r="R553">
        <f t="shared" si="71"/>
        <v>1</v>
      </c>
      <c r="S553" s="21" t="str">
        <f t="shared" si="68"/>
        <v>70-79</v>
      </c>
    </row>
    <row r="554" spans="1:19" ht="15.75" customHeight="1">
      <c r="A554" s="1">
        <v>277</v>
      </c>
      <c r="B554" s="1">
        <v>2014</v>
      </c>
      <c r="C554" s="1">
        <v>7</v>
      </c>
      <c r="D554" s="1" t="s">
        <v>9</v>
      </c>
      <c r="E554" s="1" t="s">
        <v>28</v>
      </c>
      <c r="F554" s="1" t="s">
        <v>11</v>
      </c>
      <c r="G554" s="1">
        <v>90</v>
      </c>
      <c r="H554" s="1">
        <v>77</v>
      </c>
      <c r="I554" s="1" t="s">
        <v>35</v>
      </c>
      <c r="J554">
        <f t="shared" si="64"/>
        <v>1</v>
      </c>
      <c r="K554">
        <f t="shared" si="65"/>
        <v>0</v>
      </c>
      <c r="L554">
        <f t="shared" si="66"/>
        <v>0</v>
      </c>
      <c r="M554">
        <f t="shared" si="69"/>
        <v>3</v>
      </c>
      <c r="N554" s="6">
        <f t="shared" si="67"/>
        <v>0.8666666666666667</v>
      </c>
      <c r="O554" t="str">
        <f t="shared" si="70"/>
        <v>N</v>
      </c>
      <c r="P554" s="13">
        <f>VLOOKUP(E554, 'Season Position'!$A$34:$C$49,2,FALSE)</f>
        <v>10</v>
      </c>
      <c r="Q554" s="13" t="str">
        <f>VLOOKUP(E554, 'Season Position'!$A$34:$C$49,3,FALSE)</f>
        <v>Missed</v>
      </c>
      <c r="R554">
        <f t="shared" si="71"/>
        <v>1</v>
      </c>
      <c r="S554" s="21" t="str">
        <f t="shared" si="68"/>
        <v>90-99</v>
      </c>
    </row>
    <row r="555" spans="1:19" ht="15.75" customHeight="1">
      <c r="A555" s="1">
        <v>277</v>
      </c>
      <c r="B555" s="1">
        <v>2014</v>
      </c>
      <c r="C555" s="1">
        <v>7</v>
      </c>
      <c r="D555" s="1" t="s">
        <v>9</v>
      </c>
      <c r="E555" s="1" t="s">
        <v>11</v>
      </c>
      <c r="F555" s="1" t="s">
        <v>28</v>
      </c>
      <c r="G555" s="1">
        <v>77</v>
      </c>
      <c r="H555" s="1">
        <v>90</v>
      </c>
      <c r="I555" s="1" t="s">
        <v>37</v>
      </c>
      <c r="J555">
        <f t="shared" si="64"/>
        <v>0</v>
      </c>
      <c r="K555">
        <f t="shared" si="65"/>
        <v>1</v>
      </c>
      <c r="L555">
        <f t="shared" si="66"/>
        <v>0</v>
      </c>
      <c r="M555">
        <f t="shared" si="69"/>
        <v>8</v>
      </c>
      <c r="N555" s="6">
        <f t="shared" si="67"/>
        <v>0.53333333333333333</v>
      </c>
      <c r="O555" t="str">
        <f t="shared" si="70"/>
        <v>N</v>
      </c>
      <c r="P555" s="13">
        <f>VLOOKUP(E555, 'Season Position'!$A$34:$C$49,2,FALSE)</f>
        <v>4</v>
      </c>
      <c r="Q555" s="13" t="str">
        <f>VLOOKUP(E555, 'Season Position'!$A$34:$C$49,3,FALSE)</f>
        <v>Playoffs</v>
      </c>
      <c r="R555">
        <f t="shared" si="71"/>
        <v>0</v>
      </c>
      <c r="S555" s="21" t="str">
        <f t="shared" si="68"/>
        <v>70-79</v>
      </c>
    </row>
    <row r="556" spans="1:19" ht="15.75" customHeight="1">
      <c r="A556" s="1">
        <v>278</v>
      </c>
      <c r="B556" s="1">
        <v>2014</v>
      </c>
      <c r="C556" s="1">
        <v>7</v>
      </c>
      <c r="D556" s="1" t="s">
        <v>9</v>
      </c>
      <c r="E556" s="1" t="s">
        <v>18</v>
      </c>
      <c r="F556" s="1" t="s">
        <v>12</v>
      </c>
      <c r="G556" s="1">
        <v>64</v>
      </c>
      <c r="H556" s="1">
        <v>81</v>
      </c>
      <c r="I556" s="1" t="s">
        <v>37</v>
      </c>
      <c r="J556">
        <f t="shared" si="64"/>
        <v>0</v>
      </c>
      <c r="K556">
        <f t="shared" si="65"/>
        <v>1</v>
      </c>
      <c r="L556">
        <f t="shared" si="66"/>
        <v>0</v>
      </c>
      <c r="M556">
        <f t="shared" si="69"/>
        <v>14</v>
      </c>
      <c r="N556" s="6">
        <f t="shared" si="67"/>
        <v>0.1333333333333333</v>
      </c>
      <c r="O556" t="str">
        <f t="shared" si="70"/>
        <v>N</v>
      </c>
      <c r="P556" s="13">
        <f>VLOOKUP(E556, 'Season Position'!$A$34:$C$49,2,FALSE)</f>
        <v>13</v>
      </c>
      <c r="Q556" s="13" t="str">
        <f>VLOOKUP(E556, 'Season Position'!$A$34:$C$49,3,FALSE)</f>
        <v>Missed</v>
      </c>
      <c r="R556">
        <f t="shared" si="71"/>
        <v>0</v>
      </c>
      <c r="S556" s="21" t="str">
        <f t="shared" si="68"/>
        <v>60-69</v>
      </c>
    </row>
    <row r="557" spans="1:19" ht="15.75" customHeight="1">
      <c r="A557" s="1">
        <v>278</v>
      </c>
      <c r="B557" s="1">
        <v>2014</v>
      </c>
      <c r="C557" s="1">
        <v>7</v>
      </c>
      <c r="D557" s="1" t="s">
        <v>9</v>
      </c>
      <c r="E557" s="1" t="s">
        <v>12</v>
      </c>
      <c r="F557" s="1" t="s">
        <v>18</v>
      </c>
      <c r="G557" s="1">
        <v>81</v>
      </c>
      <c r="H557" s="1">
        <v>64</v>
      </c>
      <c r="I557" s="1" t="s">
        <v>35</v>
      </c>
      <c r="J557">
        <f t="shared" si="64"/>
        <v>1</v>
      </c>
      <c r="K557">
        <f t="shared" si="65"/>
        <v>0</v>
      </c>
      <c r="L557">
        <f t="shared" si="66"/>
        <v>0</v>
      </c>
      <c r="M557">
        <f t="shared" si="69"/>
        <v>6</v>
      </c>
      <c r="N557" s="6">
        <f t="shared" si="67"/>
        <v>0.66666666666666674</v>
      </c>
      <c r="O557" t="str">
        <f t="shared" si="70"/>
        <v>N</v>
      </c>
      <c r="P557" s="13">
        <f>VLOOKUP(E557, 'Season Position'!$A$34:$C$49,2,FALSE)</f>
        <v>7</v>
      </c>
      <c r="Q557" s="13" t="str">
        <f>VLOOKUP(E557, 'Season Position'!$A$34:$C$49,3,FALSE)</f>
        <v>Playoffs</v>
      </c>
      <c r="R557">
        <f t="shared" si="71"/>
        <v>1</v>
      </c>
      <c r="S557" s="21" t="str">
        <f t="shared" si="68"/>
        <v>80-89</v>
      </c>
    </row>
    <row r="558" spans="1:19" ht="15.75" customHeight="1">
      <c r="A558" s="1">
        <v>279</v>
      </c>
      <c r="B558" s="1">
        <v>2014</v>
      </c>
      <c r="C558" s="1">
        <v>7</v>
      </c>
      <c r="D558" s="1" t="s">
        <v>9</v>
      </c>
      <c r="E558" s="1" t="s">
        <v>29</v>
      </c>
      <c r="F558" s="1" t="s">
        <v>21</v>
      </c>
      <c r="G558" s="1">
        <v>69</v>
      </c>
      <c r="H558" s="1">
        <v>85</v>
      </c>
      <c r="I558" s="1" t="s">
        <v>37</v>
      </c>
      <c r="J558">
        <f t="shared" si="64"/>
        <v>0</v>
      </c>
      <c r="K558">
        <f t="shared" si="65"/>
        <v>1</v>
      </c>
      <c r="L558">
        <f t="shared" si="66"/>
        <v>0</v>
      </c>
      <c r="M558">
        <f t="shared" si="69"/>
        <v>11</v>
      </c>
      <c r="N558" s="6">
        <f t="shared" si="67"/>
        <v>0.33333333333333337</v>
      </c>
      <c r="O558" t="str">
        <f t="shared" si="70"/>
        <v>N</v>
      </c>
      <c r="P558" s="13">
        <f>VLOOKUP(E558, 'Season Position'!$A$34:$C$49,2,FALSE)</f>
        <v>16</v>
      </c>
      <c r="Q558" s="13" t="str">
        <f>VLOOKUP(E558, 'Season Position'!$A$34:$C$49,3,FALSE)</f>
        <v>Missed</v>
      </c>
      <c r="R558">
        <f t="shared" si="71"/>
        <v>0</v>
      </c>
      <c r="S558" s="21" t="str">
        <f t="shared" si="68"/>
        <v>60-69</v>
      </c>
    </row>
    <row r="559" spans="1:19" ht="15.75" customHeight="1">
      <c r="A559" s="1">
        <v>279</v>
      </c>
      <c r="B559" s="1">
        <v>2014</v>
      </c>
      <c r="C559" s="1">
        <v>7</v>
      </c>
      <c r="D559" s="1" t="s">
        <v>9</v>
      </c>
      <c r="E559" s="1" t="s">
        <v>21</v>
      </c>
      <c r="F559" s="1" t="s">
        <v>29</v>
      </c>
      <c r="G559" s="1">
        <v>85</v>
      </c>
      <c r="H559" s="1">
        <v>69</v>
      </c>
      <c r="I559" s="1" t="s">
        <v>35</v>
      </c>
      <c r="J559">
        <f t="shared" si="64"/>
        <v>1</v>
      </c>
      <c r="K559">
        <f t="shared" si="65"/>
        <v>0</v>
      </c>
      <c r="L559">
        <f t="shared" si="66"/>
        <v>0</v>
      </c>
      <c r="M559">
        <f t="shared" si="69"/>
        <v>5</v>
      </c>
      <c r="N559" s="6">
        <f t="shared" si="67"/>
        <v>0.73333333333333339</v>
      </c>
      <c r="O559" t="str">
        <f t="shared" si="70"/>
        <v>N</v>
      </c>
      <c r="P559" s="13">
        <f>VLOOKUP(E559, 'Season Position'!$A$34:$C$49,2,FALSE)</f>
        <v>15</v>
      </c>
      <c r="Q559" s="13" t="str">
        <f>VLOOKUP(E559, 'Season Position'!$A$34:$C$49,3,FALSE)</f>
        <v>Missed</v>
      </c>
      <c r="R559">
        <f t="shared" si="71"/>
        <v>1</v>
      </c>
      <c r="S559" s="21" t="str">
        <f t="shared" si="68"/>
        <v>80-89</v>
      </c>
    </row>
    <row r="560" spans="1:19" ht="15.75" customHeight="1">
      <c r="A560" s="1">
        <v>280</v>
      </c>
      <c r="B560" s="1">
        <v>2014</v>
      </c>
      <c r="C560" s="1">
        <v>8</v>
      </c>
      <c r="D560" s="1" t="s">
        <v>9</v>
      </c>
      <c r="E560" s="1" t="s">
        <v>27</v>
      </c>
      <c r="F560" s="1" t="s">
        <v>10</v>
      </c>
      <c r="G560" s="1">
        <v>97</v>
      </c>
      <c r="H560" s="1">
        <v>76</v>
      </c>
      <c r="I560" s="1" t="s">
        <v>35</v>
      </c>
      <c r="J560">
        <f t="shared" si="64"/>
        <v>1</v>
      </c>
      <c r="K560">
        <f t="shared" si="65"/>
        <v>0</v>
      </c>
      <c r="L560">
        <f t="shared" si="66"/>
        <v>0</v>
      </c>
      <c r="M560">
        <f t="shared" si="69"/>
        <v>7</v>
      </c>
      <c r="N560" s="6">
        <f t="shared" si="67"/>
        <v>0.6</v>
      </c>
      <c r="O560" t="str">
        <f t="shared" si="70"/>
        <v>N</v>
      </c>
      <c r="P560" s="13">
        <f>VLOOKUP(E560, 'Season Position'!$A$34:$C$49,2,FALSE)</f>
        <v>8</v>
      </c>
      <c r="Q560" s="13" t="str">
        <f>VLOOKUP(E560, 'Season Position'!$A$34:$C$49,3,FALSE)</f>
        <v>Playoffs</v>
      </c>
      <c r="R560">
        <f t="shared" si="71"/>
        <v>1</v>
      </c>
      <c r="S560" s="21" t="str">
        <f t="shared" si="68"/>
        <v>90-99</v>
      </c>
    </row>
    <row r="561" spans="1:19" ht="15.75" customHeight="1">
      <c r="A561" s="1">
        <v>280</v>
      </c>
      <c r="B561" s="1">
        <v>2014</v>
      </c>
      <c r="C561" s="1">
        <v>8</v>
      </c>
      <c r="D561" s="1" t="s">
        <v>9</v>
      </c>
      <c r="E561" s="1" t="s">
        <v>10</v>
      </c>
      <c r="F561" s="1" t="s">
        <v>27</v>
      </c>
      <c r="G561" s="1">
        <v>76</v>
      </c>
      <c r="H561" s="1">
        <v>97</v>
      </c>
      <c r="I561" s="1" t="s">
        <v>37</v>
      </c>
      <c r="J561">
        <f t="shared" si="64"/>
        <v>0</v>
      </c>
      <c r="K561">
        <f t="shared" si="65"/>
        <v>1</v>
      </c>
      <c r="L561">
        <f t="shared" si="66"/>
        <v>0</v>
      </c>
      <c r="M561">
        <f t="shared" si="69"/>
        <v>13</v>
      </c>
      <c r="N561" s="6">
        <f t="shared" si="67"/>
        <v>0.19999999999999996</v>
      </c>
      <c r="O561" t="str">
        <f t="shared" si="70"/>
        <v>N</v>
      </c>
      <c r="P561" s="13">
        <f>VLOOKUP(E561, 'Season Position'!$A$34:$C$49,2,FALSE)</f>
        <v>1</v>
      </c>
      <c r="Q561" s="13" t="str">
        <f>VLOOKUP(E561, 'Season Position'!$A$34:$C$49,3,FALSE)</f>
        <v>Playoffs</v>
      </c>
      <c r="R561">
        <f t="shared" si="71"/>
        <v>0</v>
      </c>
      <c r="S561" s="21" t="str">
        <f t="shared" si="68"/>
        <v>70-79</v>
      </c>
    </row>
    <row r="562" spans="1:19" ht="15.75" customHeight="1">
      <c r="A562" s="1">
        <v>281</v>
      </c>
      <c r="B562" s="1">
        <v>2014</v>
      </c>
      <c r="C562" s="1">
        <v>8</v>
      </c>
      <c r="D562" s="1" t="s">
        <v>9</v>
      </c>
      <c r="E562" s="1" t="s">
        <v>26</v>
      </c>
      <c r="F562" s="1" t="s">
        <v>16</v>
      </c>
      <c r="G562" s="1">
        <v>90</v>
      </c>
      <c r="H562" s="1">
        <v>81</v>
      </c>
      <c r="I562" s="1" t="s">
        <v>35</v>
      </c>
      <c r="J562">
        <f t="shared" si="64"/>
        <v>1</v>
      </c>
      <c r="K562">
        <f t="shared" si="65"/>
        <v>0</v>
      </c>
      <c r="L562">
        <f t="shared" si="66"/>
        <v>0</v>
      </c>
      <c r="M562">
        <f t="shared" si="69"/>
        <v>9</v>
      </c>
      <c r="N562" s="6">
        <f t="shared" si="67"/>
        <v>0.46666666666666667</v>
      </c>
      <c r="O562" t="str">
        <f t="shared" si="70"/>
        <v>N</v>
      </c>
      <c r="P562" s="13">
        <f>VLOOKUP(E562, 'Season Position'!$A$34:$C$49,2,FALSE)</f>
        <v>6</v>
      </c>
      <c r="Q562" s="13" t="str">
        <f>VLOOKUP(E562, 'Season Position'!$A$34:$C$49,3,FALSE)</f>
        <v>Playoffs</v>
      </c>
      <c r="R562">
        <f t="shared" si="71"/>
        <v>1</v>
      </c>
      <c r="S562" s="21" t="str">
        <f t="shared" si="68"/>
        <v>90-99</v>
      </c>
    </row>
    <row r="563" spans="1:19" ht="15.75" customHeight="1">
      <c r="A563" s="1">
        <v>281</v>
      </c>
      <c r="B563" s="1">
        <v>2014</v>
      </c>
      <c r="C563" s="1">
        <v>8</v>
      </c>
      <c r="D563" s="1" t="s">
        <v>9</v>
      </c>
      <c r="E563" s="1" t="s">
        <v>16</v>
      </c>
      <c r="F563" s="1" t="s">
        <v>26</v>
      </c>
      <c r="G563" s="1">
        <v>81</v>
      </c>
      <c r="H563" s="1">
        <v>90</v>
      </c>
      <c r="I563" s="1" t="s">
        <v>37</v>
      </c>
      <c r="J563">
        <f t="shared" si="64"/>
        <v>0</v>
      </c>
      <c r="K563">
        <f t="shared" si="65"/>
        <v>1</v>
      </c>
      <c r="L563">
        <f t="shared" si="66"/>
        <v>0</v>
      </c>
      <c r="M563">
        <f t="shared" si="69"/>
        <v>11</v>
      </c>
      <c r="N563" s="6">
        <f t="shared" si="67"/>
        <v>0.33333333333333337</v>
      </c>
      <c r="O563" t="str">
        <f t="shared" si="70"/>
        <v>N</v>
      </c>
      <c r="P563" s="13">
        <f>VLOOKUP(E563, 'Season Position'!$A$34:$C$49,2,FALSE)</f>
        <v>2</v>
      </c>
      <c r="Q563" s="13" t="str">
        <f>VLOOKUP(E563, 'Season Position'!$A$34:$C$49,3,FALSE)</f>
        <v>Playoffs</v>
      </c>
      <c r="R563">
        <f t="shared" si="71"/>
        <v>0</v>
      </c>
      <c r="S563" s="21" t="str">
        <f t="shared" si="68"/>
        <v>80-89</v>
      </c>
    </row>
    <row r="564" spans="1:19" ht="15.75" customHeight="1">
      <c r="A564" s="1">
        <v>282</v>
      </c>
      <c r="B564" s="1">
        <v>2014</v>
      </c>
      <c r="C564" s="1">
        <v>8</v>
      </c>
      <c r="D564" s="1" t="s">
        <v>9</v>
      </c>
      <c r="E564" s="1" t="s">
        <v>11</v>
      </c>
      <c r="F564" s="1" t="s">
        <v>20</v>
      </c>
      <c r="G564" s="1">
        <v>106</v>
      </c>
      <c r="H564" s="1">
        <v>93</v>
      </c>
      <c r="I564" s="1" t="s">
        <v>35</v>
      </c>
      <c r="J564">
        <f t="shared" si="64"/>
        <v>1</v>
      </c>
      <c r="K564">
        <f t="shared" si="65"/>
        <v>0</v>
      </c>
      <c r="L564">
        <f t="shared" si="66"/>
        <v>0</v>
      </c>
      <c r="M564">
        <f t="shared" si="69"/>
        <v>5</v>
      </c>
      <c r="N564" s="6">
        <f t="shared" si="67"/>
        <v>0.73333333333333339</v>
      </c>
      <c r="O564" t="str">
        <f t="shared" si="70"/>
        <v>Y</v>
      </c>
      <c r="P564" s="13">
        <f>VLOOKUP(E564, 'Season Position'!$A$34:$C$49,2,FALSE)</f>
        <v>4</v>
      </c>
      <c r="Q564" s="13" t="str">
        <f>VLOOKUP(E564, 'Season Position'!$A$34:$C$49,3,FALSE)</f>
        <v>Playoffs</v>
      </c>
      <c r="R564">
        <f t="shared" si="71"/>
        <v>1</v>
      </c>
      <c r="S564" s="21" t="str">
        <f t="shared" si="68"/>
        <v>100-109</v>
      </c>
    </row>
    <row r="565" spans="1:19" ht="15.75" customHeight="1">
      <c r="A565" s="1">
        <v>282</v>
      </c>
      <c r="B565" s="1">
        <v>2014</v>
      </c>
      <c r="C565" s="1">
        <v>8</v>
      </c>
      <c r="D565" s="1" t="s">
        <v>9</v>
      </c>
      <c r="E565" s="1" t="s">
        <v>20</v>
      </c>
      <c r="F565" s="1" t="s">
        <v>11</v>
      </c>
      <c r="G565" s="1">
        <v>93</v>
      </c>
      <c r="H565" s="1">
        <v>106</v>
      </c>
      <c r="I565" s="1" t="s">
        <v>37</v>
      </c>
      <c r="J565">
        <f t="shared" si="64"/>
        <v>0</v>
      </c>
      <c r="K565">
        <f t="shared" si="65"/>
        <v>1</v>
      </c>
      <c r="L565">
        <f t="shared" si="66"/>
        <v>0</v>
      </c>
      <c r="M565">
        <f t="shared" si="69"/>
        <v>8</v>
      </c>
      <c r="N565" s="6">
        <f t="shared" si="67"/>
        <v>0.53333333333333333</v>
      </c>
      <c r="O565" t="str">
        <f t="shared" si="70"/>
        <v>N</v>
      </c>
      <c r="P565" s="13">
        <f>VLOOKUP(E565, 'Season Position'!$A$34:$C$49,2,FALSE)</f>
        <v>12</v>
      </c>
      <c r="Q565" s="13" t="str">
        <f>VLOOKUP(E565, 'Season Position'!$A$34:$C$49,3,FALSE)</f>
        <v>Missed</v>
      </c>
      <c r="R565">
        <f t="shared" si="71"/>
        <v>0</v>
      </c>
      <c r="S565" s="21" t="str">
        <f t="shared" si="68"/>
        <v>90-99</v>
      </c>
    </row>
    <row r="566" spans="1:19" ht="15.75" customHeight="1">
      <c r="A566" s="1">
        <v>283</v>
      </c>
      <c r="B566" s="1">
        <v>2014</v>
      </c>
      <c r="C566" s="1">
        <v>8</v>
      </c>
      <c r="D566" s="1" t="s">
        <v>9</v>
      </c>
      <c r="E566" s="1" t="s">
        <v>14</v>
      </c>
      <c r="F566" s="1" t="s">
        <v>30</v>
      </c>
      <c r="G566" s="1">
        <v>132</v>
      </c>
      <c r="H566" s="1">
        <v>73</v>
      </c>
      <c r="I566" s="1" t="s">
        <v>35</v>
      </c>
      <c r="J566">
        <f t="shared" si="64"/>
        <v>1</v>
      </c>
      <c r="K566">
        <f t="shared" si="65"/>
        <v>0</v>
      </c>
      <c r="L566">
        <f t="shared" si="66"/>
        <v>0</v>
      </c>
      <c r="M566">
        <f t="shared" si="69"/>
        <v>2</v>
      </c>
      <c r="N566" s="6">
        <f t="shared" si="67"/>
        <v>0.93333333333333335</v>
      </c>
      <c r="O566" t="str">
        <f t="shared" si="70"/>
        <v>Y</v>
      </c>
      <c r="P566" s="13">
        <f>VLOOKUP(E566, 'Season Position'!$A$34:$C$49,2,FALSE)</f>
        <v>5</v>
      </c>
      <c r="Q566" s="13" t="str">
        <f>VLOOKUP(E566, 'Season Position'!$A$34:$C$49,3,FALSE)</f>
        <v>Playoffs</v>
      </c>
      <c r="R566">
        <f t="shared" si="71"/>
        <v>1</v>
      </c>
      <c r="S566" s="21" t="str">
        <f t="shared" si="68"/>
        <v>130-139</v>
      </c>
    </row>
    <row r="567" spans="1:19" ht="15.75" customHeight="1">
      <c r="A567" s="1">
        <v>283</v>
      </c>
      <c r="B567" s="1">
        <v>2014</v>
      </c>
      <c r="C567" s="1">
        <v>8</v>
      </c>
      <c r="D567" s="1" t="s">
        <v>9</v>
      </c>
      <c r="E567" s="1" t="s">
        <v>30</v>
      </c>
      <c r="F567" s="1" t="s">
        <v>14</v>
      </c>
      <c r="G567" s="1">
        <v>73</v>
      </c>
      <c r="H567" s="1">
        <v>132</v>
      </c>
      <c r="I567" s="1" t="s">
        <v>37</v>
      </c>
      <c r="J567">
        <f t="shared" si="64"/>
        <v>0</v>
      </c>
      <c r="K567">
        <f t="shared" si="65"/>
        <v>1</v>
      </c>
      <c r="L567">
        <f t="shared" si="66"/>
        <v>0</v>
      </c>
      <c r="M567">
        <f t="shared" si="69"/>
        <v>15</v>
      </c>
      <c r="N567" s="6">
        <f t="shared" si="67"/>
        <v>6.6666666666666652E-2</v>
      </c>
      <c r="O567" t="str">
        <f t="shared" si="70"/>
        <v>N</v>
      </c>
      <c r="P567" s="13">
        <f>VLOOKUP(E567, 'Season Position'!$A$34:$C$49,2,FALSE)</f>
        <v>11</v>
      </c>
      <c r="Q567" s="13" t="str">
        <f>VLOOKUP(E567, 'Season Position'!$A$34:$C$49,3,FALSE)</f>
        <v>Missed</v>
      </c>
      <c r="R567">
        <f t="shared" si="71"/>
        <v>0</v>
      </c>
      <c r="S567" s="21" t="str">
        <f t="shared" si="68"/>
        <v>70-79</v>
      </c>
    </row>
    <row r="568" spans="1:19" ht="15.75" customHeight="1">
      <c r="A568" s="1">
        <v>284</v>
      </c>
      <c r="B568" s="1">
        <v>2014</v>
      </c>
      <c r="C568" s="1">
        <v>8</v>
      </c>
      <c r="D568" s="1" t="s">
        <v>9</v>
      </c>
      <c r="E568" s="1" t="s">
        <v>28</v>
      </c>
      <c r="F568" s="1" t="s">
        <v>25</v>
      </c>
      <c r="G568" s="1">
        <v>104</v>
      </c>
      <c r="H568" s="1">
        <v>112</v>
      </c>
      <c r="I568" s="1" t="s">
        <v>37</v>
      </c>
      <c r="J568">
        <f t="shared" si="64"/>
        <v>0</v>
      </c>
      <c r="K568">
        <f t="shared" si="65"/>
        <v>1</v>
      </c>
      <c r="L568">
        <f t="shared" si="66"/>
        <v>0</v>
      </c>
      <c r="M568">
        <f t="shared" si="69"/>
        <v>6</v>
      </c>
      <c r="N568" s="6">
        <f t="shared" si="67"/>
        <v>0.66666666666666674</v>
      </c>
      <c r="O568" t="str">
        <f t="shared" si="70"/>
        <v>Y</v>
      </c>
      <c r="P568" s="13">
        <f>VLOOKUP(E568, 'Season Position'!$A$34:$C$49,2,FALSE)</f>
        <v>10</v>
      </c>
      <c r="Q568" s="13" t="str">
        <f>VLOOKUP(E568, 'Season Position'!$A$34:$C$49,3,FALSE)</f>
        <v>Missed</v>
      </c>
      <c r="R568">
        <f t="shared" si="71"/>
        <v>0</v>
      </c>
      <c r="S568" s="21" t="str">
        <f t="shared" si="68"/>
        <v>100-109</v>
      </c>
    </row>
    <row r="569" spans="1:19" ht="15.75" customHeight="1">
      <c r="A569" s="1">
        <v>284</v>
      </c>
      <c r="B569" s="1">
        <v>2014</v>
      </c>
      <c r="C569" s="1">
        <v>8</v>
      </c>
      <c r="D569" s="1" t="s">
        <v>9</v>
      </c>
      <c r="E569" s="1" t="s">
        <v>25</v>
      </c>
      <c r="F569" s="1" t="s">
        <v>28</v>
      </c>
      <c r="G569" s="1">
        <v>112</v>
      </c>
      <c r="H569" s="1">
        <v>104</v>
      </c>
      <c r="I569" s="1" t="s">
        <v>35</v>
      </c>
      <c r="J569">
        <f t="shared" si="64"/>
        <v>1</v>
      </c>
      <c r="K569">
        <f t="shared" si="65"/>
        <v>0</v>
      </c>
      <c r="L569">
        <f t="shared" si="66"/>
        <v>0</v>
      </c>
      <c r="M569">
        <f t="shared" si="69"/>
        <v>4</v>
      </c>
      <c r="N569" s="6">
        <f t="shared" si="67"/>
        <v>0.8</v>
      </c>
      <c r="O569" t="str">
        <f t="shared" si="70"/>
        <v>Y</v>
      </c>
      <c r="P569" s="13">
        <f>VLOOKUP(E569, 'Season Position'!$A$34:$C$49,2,FALSE)</f>
        <v>3</v>
      </c>
      <c r="Q569" s="13" t="str">
        <f>VLOOKUP(E569, 'Season Position'!$A$34:$C$49,3,FALSE)</f>
        <v>Playoffs</v>
      </c>
      <c r="R569">
        <f t="shared" si="71"/>
        <v>1</v>
      </c>
      <c r="S569" s="21" t="str">
        <f t="shared" si="68"/>
        <v>110-119</v>
      </c>
    </row>
    <row r="570" spans="1:19" ht="15.75" customHeight="1">
      <c r="A570" s="1">
        <v>285</v>
      </c>
      <c r="B570" s="1">
        <v>2014</v>
      </c>
      <c r="C570" s="1">
        <v>8</v>
      </c>
      <c r="D570" s="1" t="s">
        <v>9</v>
      </c>
      <c r="E570" s="1" t="s">
        <v>12</v>
      </c>
      <c r="F570" s="1" t="s">
        <v>29</v>
      </c>
      <c r="G570" s="1">
        <v>52</v>
      </c>
      <c r="H570" s="1">
        <v>75</v>
      </c>
      <c r="I570" s="1" t="s">
        <v>37</v>
      </c>
      <c r="J570">
        <f t="shared" si="64"/>
        <v>0</v>
      </c>
      <c r="K570">
        <f t="shared" si="65"/>
        <v>1</v>
      </c>
      <c r="L570">
        <f t="shared" si="66"/>
        <v>0</v>
      </c>
      <c r="M570">
        <f t="shared" si="69"/>
        <v>16</v>
      </c>
      <c r="N570" s="6">
        <f t="shared" si="67"/>
        <v>0</v>
      </c>
      <c r="O570" t="str">
        <f t="shared" si="70"/>
        <v>N</v>
      </c>
      <c r="P570" s="13">
        <f>VLOOKUP(E570, 'Season Position'!$A$34:$C$49,2,FALSE)</f>
        <v>7</v>
      </c>
      <c r="Q570" s="13" t="str">
        <f>VLOOKUP(E570, 'Season Position'!$A$34:$C$49,3,FALSE)</f>
        <v>Playoffs</v>
      </c>
      <c r="R570">
        <f t="shared" si="71"/>
        <v>0</v>
      </c>
      <c r="S570" s="21" t="str">
        <f t="shared" si="68"/>
        <v>50-59</v>
      </c>
    </row>
    <row r="571" spans="1:19" ht="15.75" customHeight="1">
      <c r="A571" s="1">
        <v>285</v>
      </c>
      <c r="B571" s="1">
        <v>2014</v>
      </c>
      <c r="C571" s="1">
        <v>8</v>
      </c>
      <c r="D571" s="1" t="s">
        <v>9</v>
      </c>
      <c r="E571" s="1" t="s">
        <v>29</v>
      </c>
      <c r="F571" s="1" t="s">
        <v>12</v>
      </c>
      <c r="G571" s="1">
        <v>75</v>
      </c>
      <c r="H571" s="1">
        <v>52</v>
      </c>
      <c r="I571" s="1" t="s">
        <v>35</v>
      </c>
      <c r="J571">
        <f t="shared" si="64"/>
        <v>1</v>
      </c>
      <c r="K571">
        <f t="shared" si="65"/>
        <v>0</v>
      </c>
      <c r="L571">
        <f t="shared" si="66"/>
        <v>0</v>
      </c>
      <c r="M571">
        <f t="shared" si="69"/>
        <v>14</v>
      </c>
      <c r="N571" s="6">
        <f t="shared" si="67"/>
        <v>0.1333333333333333</v>
      </c>
      <c r="O571" t="str">
        <f t="shared" si="70"/>
        <v>N</v>
      </c>
      <c r="P571" s="13">
        <f>VLOOKUP(E571, 'Season Position'!$A$34:$C$49,2,FALSE)</f>
        <v>16</v>
      </c>
      <c r="Q571" s="13" t="str">
        <f>VLOOKUP(E571, 'Season Position'!$A$34:$C$49,3,FALSE)</f>
        <v>Missed</v>
      </c>
      <c r="R571">
        <f t="shared" si="71"/>
        <v>1</v>
      </c>
      <c r="S571" s="21" t="str">
        <f t="shared" si="68"/>
        <v>70-79</v>
      </c>
    </row>
    <row r="572" spans="1:19" ht="15.75" customHeight="1">
      <c r="A572" s="1">
        <v>286</v>
      </c>
      <c r="B572" s="1">
        <v>2014</v>
      </c>
      <c r="C572" s="1">
        <v>8</v>
      </c>
      <c r="D572" s="1" t="s">
        <v>9</v>
      </c>
      <c r="E572" s="1" t="s">
        <v>31</v>
      </c>
      <c r="F572" s="1" t="s">
        <v>13</v>
      </c>
      <c r="G572" s="1">
        <v>81</v>
      </c>
      <c r="H572" s="1">
        <v>129</v>
      </c>
      <c r="I572" s="1" t="s">
        <v>37</v>
      </c>
      <c r="J572">
        <f t="shared" si="64"/>
        <v>0</v>
      </c>
      <c r="K572">
        <f t="shared" si="65"/>
        <v>1</v>
      </c>
      <c r="L572">
        <f t="shared" si="66"/>
        <v>0</v>
      </c>
      <c r="M572">
        <f t="shared" si="69"/>
        <v>11</v>
      </c>
      <c r="N572" s="6">
        <f t="shared" si="67"/>
        <v>0.33333333333333337</v>
      </c>
      <c r="O572" t="str">
        <f t="shared" si="70"/>
        <v>N</v>
      </c>
      <c r="P572" s="13">
        <f>VLOOKUP(E572, 'Season Position'!$A$34:$C$49,2,FALSE)</f>
        <v>9</v>
      </c>
      <c r="Q572" s="13" t="str">
        <f>VLOOKUP(E572, 'Season Position'!$A$34:$C$49,3,FALSE)</f>
        <v>Missed</v>
      </c>
      <c r="R572">
        <f t="shared" si="71"/>
        <v>0</v>
      </c>
      <c r="S572" s="21" t="str">
        <f t="shared" si="68"/>
        <v>80-89</v>
      </c>
    </row>
    <row r="573" spans="1:19" ht="15.75" customHeight="1">
      <c r="A573" s="1">
        <v>286</v>
      </c>
      <c r="B573" s="1">
        <v>2014</v>
      </c>
      <c r="C573" s="1">
        <v>8</v>
      </c>
      <c r="D573" s="1" t="s">
        <v>9</v>
      </c>
      <c r="E573" s="1" t="s">
        <v>13</v>
      </c>
      <c r="F573" s="1" t="s">
        <v>31</v>
      </c>
      <c r="G573" s="1">
        <v>129</v>
      </c>
      <c r="H573" s="1">
        <v>81</v>
      </c>
      <c r="I573" s="1" t="s">
        <v>35</v>
      </c>
      <c r="J573">
        <f t="shared" si="64"/>
        <v>1</v>
      </c>
      <c r="K573">
        <f t="shared" si="65"/>
        <v>0</v>
      </c>
      <c r="L573">
        <f t="shared" si="66"/>
        <v>0</v>
      </c>
      <c r="M573">
        <f t="shared" si="69"/>
        <v>3</v>
      </c>
      <c r="N573" s="6">
        <f t="shared" si="67"/>
        <v>0.8666666666666667</v>
      </c>
      <c r="O573" t="str">
        <f t="shared" si="70"/>
        <v>Y</v>
      </c>
      <c r="P573" s="13">
        <f>VLOOKUP(E573, 'Season Position'!$A$34:$C$49,2,FALSE)</f>
        <v>14</v>
      </c>
      <c r="Q573" s="13" t="str">
        <f>VLOOKUP(E573, 'Season Position'!$A$34:$C$49,3,FALSE)</f>
        <v>Missed</v>
      </c>
      <c r="R573">
        <f t="shared" si="71"/>
        <v>1</v>
      </c>
      <c r="S573" s="21" t="str">
        <f t="shared" si="68"/>
        <v>120-129</v>
      </c>
    </row>
    <row r="574" spans="1:19" ht="15.75" customHeight="1">
      <c r="A574" s="1">
        <v>287</v>
      </c>
      <c r="B574" s="1">
        <v>2014</v>
      </c>
      <c r="C574" s="1">
        <v>8</v>
      </c>
      <c r="D574" s="1" t="s">
        <v>9</v>
      </c>
      <c r="E574" s="1" t="s">
        <v>18</v>
      </c>
      <c r="F574" s="1" t="s">
        <v>21</v>
      </c>
      <c r="G574" s="1">
        <v>85</v>
      </c>
      <c r="H574" s="1">
        <v>137</v>
      </c>
      <c r="I574" s="1" t="s">
        <v>37</v>
      </c>
      <c r="J574">
        <f t="shared" si="64"/>
        <v>0</v>
      </c>
      <c r="K574">
        <f t="shared" si="65"/>
        <v>1</v>
      </c>
      <c r="L574">
        <f t="shared" si="66"/>
        <v>0</v>
      </c>
      <c r="M574">
        <f t="shared" si="69"/>
        <v>10</v>
      </c>
      <c r="N574" s="6">
        <f t="shared" si="67"/>
        <v>0.4</v>
      </c>
      <c r="O574" t="str">
        <f t="shared" si="70"/>
        <v>N</v>
      </c>
      <c r="P574" s="13">
        <f>VLOOKUP(E574, 'Season Position'!$A$34:$C$49,2,FALSE)</f>
        <v>13</v>
      </c>
      <c r="Q574" s="13" t="str">
        <f>VLOOKUP(E574, 'Season Position'!$A$34:$C$49,3,FALSE)</f>
        <v>Missed</v>
      </c>
      <c r="R574">
        <f t="shared" si="71"/>
        <v>0</v>
      </c>
      <c r="S574" s="21" t="str">
        <f t="shared" si="68"/>
        <v>80-89</v>
      </c>
    </row>
    <row r="575" spans="1:19" ht="15.75" customHeight="1">
      <c r="A575" s="1">
        <v>287</v>
      </c>
      <c r="B575" s="1">
        <v>2014</v>
      </c>
      <c r="C575" s="1">
        <v>8</v>
      </c>
      <c r="D575" s="1" t="s">
        <v>9</v>
      </c>
      <c r="E575" s="1" t="s">
        <v>21</v>
      </c>
      <c r="F575" s="1" t="s">
        <v>18</v>
      </c>
      <c r="G575" s="1">
        <v>137</v>
      </c>
      <c r="H575" s="1">
        <v>85</v>
      </c>
      <c r="I575" s="1" t="s">
        <v>35</v>
      </c>
      <c r="J575">
        <f t="shared" si="64"/>
        <v>1</v>
      </c>
      <c r="K575">
        <f t="shared" si="65"/>
        <v>0</v>
      </c>
      <c r="L575">
        <f t="shared" si="66"/>
        <v>0</v>
      </c>
      <c r="M575">
        <f t="shared" si="69"/>
        <v>1</v>
      </c>
      <c r="N575" s="6">
        <f t="shared" si="67"/>
        <v>1</v>
      </c>
      <c r="O575" t="str">
        <f t="shared" si="70"/>
        <v>Y</v>
      </c>
      <c r="P575" s="13">
        <f>VLOOKUP(E575, 'Season Position'!$A$34:$C$49,2,FALSE)</f>
        <v>15</v>
      </c>
      <c r="Q575" s="13" t="str">
        <f>VLOOKUP(E575, 'Season Position'!$A$34:$C$49,3,FALSE)</f>
        <v>Missed</v>
      </c>
      <c r="R575">
        <f t="shared" si="71"/>
        <v>1</v>
      </c>
      <c r="S575" s="21" t="str">
        <f t="shared" si="68"/>
        <v>130-139</v>
      </c>
    </row>
    <row r="576" spans="1:19" ht="15.75" customHeight="1">
      <c r="A576" s="1">
        <v>288</v>
      </c>
      <c r="B576" s="1">
        <v>2014</v>
      </c>
      <c r="C576" s="1">
        <v>9</v>
      </c>
      <c r="D576" s="1" t="s">
        <v>9</v>
      </c>
      <c r="E576" s="1" t="s">
        <v>10</v>
      </c>
      <c r="F576" s="1" t="s">
        <v>30</v>
      </c>
      <c r="G576" s="1">
        <v>91</v>
      </c>
      <c r="H576" s="1">
        <v>76</v>
      </c>
      <c r="I576" s="1" t="s">
        <v>35</v>
      </c>
      <c r="J576">
        <f t="shared" si="64"/>
        <v>1</v>
      </c>
      <c r="K576">
        <f t="shared" si="65"/>
        <v>0</v>
      </c>
      <c r="L576">
        <f t="shared" si="66"/>
        <v>0</v>
      </c>
      <c r="M576">
        <f t="shared" si="69"/>
        <v>3</v>
      </c>
      <c r="N576" s="6">
        <f t="shared" si="67"/>
        <v>0.8666666666666667</v>
      </c>
      <c r="O576" t="str">
        <f t="shared" si="70"/>
        <v>N</v>
      </c>
      <c r="P576" s="13">
        <f>VLOOKUP(E576, 'Season Position'!$A$34:$C$49,2,FALSE)</f>
        <v>1</v>
      </c>
      <c r="Q576" s="13" t="str">
        <f>VLOOKUP(E576, 'Season Position'!$A$34:$C$49,3,FALSE)</f>
        <v>Playoffs</v>
      </c>
      <c r="R576">
        <f t="shared" si="71"/>
        <v>1</v>
      </c>
      <c r="S576" s="21" t="str">
        <f t="shared" si="68"/>
        <v>90-99</v>
      </c>
    </row>
    <row r="577" spans="1:19" ht="15.75" customHeight="1">
      <c r="A577" s="1">
        <v>288</v>
      </c>
      <c r="B577" s="1">
        <v>2014</v>
      </c>
      <c r="C577" s="1">
        <v>9</v>
      </c>
      <c r="D577" s="1" t="s">
        <v>9</v>
      </c>
      <c r="E577" s="1" t="s">
        <v>30</v>
      </c>
      <c r="F577" s="1" t="s">
        <v>10</v>
      </c>
      <c r="G577" s="1">
        <v>76</v>
      </c>
      <c r="H577" s="1">
        <v>91</v>
      </c>
      <c r="I577" s="1" t="s">
        <v>37</v>
      </c>
      <c r="J577">
        <f t="shared" ref="J577:J640" si="72">IF(I577="Won", 1, 0)</f>
        <v>0</v>
      </c>
      <c r="K577">
        <f t="shared" ref="K577:K640" si="73">IF(I577="Lost", 1, 0)</f>
        <v>1</v>
      </c>
      <c r="L577">
        <f t="shared" ref="L577:L640" si="74">IF(I577="Tie", 1, 0)</f>
        <v>0</v>
      </c>
      <c r="M577">
        <f t="shared" si="69"/>
        <v>12</v>
      </c>
      <c r="N577" s="6">
        <f t="shared" ref="N577:N640" si="75">1-((M577-1)/15)</f>
        <v>0.26666666666666672</v>
      </c>
      <c r="O577" t="str">
        <f t="shared" si="70"/>
        <v>N</v>
      </c>
      <c r="P577" s="13">
        <f>VLOOKUP(E577, 'Season Position'!$A$34:$C$49,2,FALSE)</f>
        <v>11</v>
      </c>
      <c r="Q577" s="13" t="str">
        <f>VLOOKUP(E577, 'Season Position'!$A$34:$C$49,3,FALSE)</f>
        <v>Missed</v>
      </c>
      <c r="R577">
        <f t="shared" si="71"/>
        <v>0</v>
      </c>
      <c r="S577" s="21" t="str">
        <f t="shared" si="68"/>
        <v>70-79</v>
      </c>
    </row>
    <row r="578" spans="1:19" ht="15.75" customHeight="1">
      <c r="A578" s="1">
        <v>289</v>
      </c>
      <c r="B578" s="1">
        <v>2014</v>
      </c>
      <c r="C578" s="1">
        <v>9</v>
      </c>
      <c r="D578" s="1" t="s">
        <v>9</v>
      </c>
      <c r="E578" s="1" t="s">
        <v>16</v>
      </c>
      <c r="F578" s="1" t="s">
        <v>13</v>
      </c>
      <c r="G578" s="1">
        <v>54</v>
      </c>
      <c r="H578" s="1">
        <v>78</v>
      </c>
      <c r="I578" s="1" t="s">
        <v>37</v>
      </c>
      <c r="J578">
        <f t="shared" si="72"/>
        <v>0</v>
      </c>
      <c r="K578">
        <f t="shared" si="73"/>
        <v>1</v>
      </c>
      <c r="L578">
        <f t="shared" si="74"/>
        <v>0</v>
      </c>
      <c r="M578">
        <f t="shared" si="69"/>
        <v>16</v>
      </c>
      <c r="N578" s="6">
        <f t="shared" si="75"/>
        <v>0</v>
      </c>
      <c r="O578" t="str">
        <f t="shared" si="70"/>
        <v>N</v>
      </c>
      <c r="P578" s="13">
        <f>VLOOKUP(E578, 'Season Position'!$A$34:$C$49,2,FALSE)</f>
        <v>2</v>
      </c>
      <c r="Q578" s="13" t="str">
        <f>VLOOKUP(E578, 'Season Position'!$A$34:$C$49,3,FALSE)</f>
        <v>Playoffs</v>
      </c>
      <c r="R578">
        <f t="shared" si="71"/>
        <v>0</v>
      </c>
      <c r="S578" s="21" t="str">
        <f t="shared" ref="S578:S641" si="76">ROUNDDOWN(G578/10,0)*10&amp;"-"&amp;ROUNDDOWN(G578/10,0)*10+9</f>
        <v>50-59</v>
      </c>
    </row>
    <row r="579" spans="1:19" ht="15.75" customHeight="1">
      <c r="A579" s="1">
        <v>289</v>
      </c>
      <c r="B579" s="1">
        <v>2014</v>
      </c>
      <c r="C579" s="1">
        <v>9</v>
      </c>
      <c r="D579" s="1" t="s">
        <v>9</v>
      </c>
      <c r="E579" s="1" t="s">
        <v>13</v>
      </c>
      <c r="F579" s="1" t="s">
        <v>16</v>
      </c>
      <c r="G579" s="1">
        <v>78</v>
      </c>
      <c r="H579" s="1">
        <v>54</v>
      </c>
      <c r="I579" s="1" t="s">
        <v>35</v>
      </c>
      <c r="J579">
        <f t="shared" si="72"/>
        <v>1</v>
      </c>
      <c r="K579">
        <f t="shared" si="73"/>
        <v>0</v>
      </c>
      <c r="L579">
        <f t="shared" si="74"/>
        <v>0</v>
      </c>
      <c r="M579">
        <f t="shared" ref="M579:M642" si="77">1+SUMPRODUCT(($B$2:$B$10000=B579)*($C$2:$C$10000=C579)*($G$2:$G$10000&gt;G579))</f>
        <v>10</v>
      </c>
      <c r="N579" s="6">
        <f t="shared" si="75"/>
        <v>0.4</v>
      </c>
      <c r="O579" t="str">
        <f t="shared" ref="O579:O642" si="78">IF(G579&gt;99, "Y", "N")</f>
        <v>N</v>
      </c>
      <c r="P579" s="13">
        <f>VLOOKUP(E579, 'Season Position'!$A$34:$C$49,2,FALSE)</f>
        <v>14</v>
      </c>
      <c r="Q579" s="13" t="str">
        <f>VLOOKUP(E579, 'Season Position'!$A$34:$C$49,3,FALSE)</f>
        <v>Missed</v>
      </c>
      <c r="R579">
        <f t="shared" ref="R579:R642" si="79">IF(J579=1, 1, IF(L579=1, 0.5, 0))</f>
        <v>1</v>
      </c>
      <c r="S579" s="21" t="str">
        <f t="shared" si="76"/>
        <v>70-79</v>
      </c>
    </row>
    <row r="580" spans="1:19" ht="15.75" customHeight="1">
      <c r="A580" s="1">
        <v>290</v>
      </c>
      <c r="B580" s="1">
        <v>2014</v>
      </c>
      <c r="C580" s="1">
        <v>9</v>
      </c>
      <c r="D580" s="1" t="s">
        <v>9</v>
      </c>
      <c r="E580" s="1" t="s">
        <v>18</v>
      </c>
      <c r="F580" s="1" t="s">
        <v>11</v>
      </c>
      <c r="G580" s="1">
        <v>91</v>
      </c>
      <c r="H580" s="1">
        <v>88</v>
      </c>
      <c r="I580" s="1" t="s">
        <v>35</v>
      </c>
      <c r="J580">
        <f t="shared" si="72"/>
        <v>1</v>
      </c>
      <c r="K580">
        <f t="shared" si="73"/>
        <v>0</v>
      </c>
      <c r="L580">
        <f t="shared" si="74"/>
        <v>0</v>
      </c>
      <c r="M580">
        <f t="shared" si="77"/>
        <v>3</v>
      </c>
      <c r="N580" s="6">
        <f t="shared" si="75"/>
        <v>0.8666666666666667</v>
      </c>
      <c r="O580" t="str">
        <f t="shared" si="78"/>
        <v>N</v>
      </c>
      <c r="P580" s="13">
        <f>VLOOKUP(E580, 'Season Position'!$A$34:$C$49,2,FALSE)</f>
        <v>13</v>
      </c>
      <c r="Q580" s="13" t="str">
        <f>VLOOKUP(E580, 'Season Position'!$A$34:$C$49,3,FALSE)</f>
        <v>Missed</v>
      </c>
      <c r="R580">
        <f t="shared" si="79"/>
        <v>1</v>
      </c>
      <c r="S580" s="21" t="str">
        <f t="shared" si="76"/>
        <v>90-99</v>
      </c>
    </row>
    <row r="581" spans="1:19" ht="15.75" customHeight="1">
      <c r="A581" s="1">
        <v>290</v>
      </c>
      <c r="B581" s="1">
        <v>2014</v>
      </c>
      <c r="C581" s="1">
        <v>9</v>
      </c>
      <c r="D581" s="1" t="s">
        <v>9</v>
      </c>
      <c r="E581" s="1" t="s">
        <v>11</v>
      </c>
      <c r="F581" s="1" t="s">
        <v>18</v>
      </c>
      <c r="G581" s="1">
        <v>88</v>
      </c>
      <c r="H581" s="1">
        <v>91</v>
      </c>
      <c r="I581" s="1" t="s">
        <v>37</v>
      </c>
      <c r="J581">
        <f t="shared" si="72"/>
        <v>0</v>
      </c>
      <c r="K581">
        <f t="shared" si="73"/>
        <v>1</v>
      </c>
      <c r="L581">
        <f t="shared" si="74"/>
        <v>0</v>
      </c>
      <c r="M581">
        <f t="shared" si="77"/>
        <v>6</v>
      </c>
      <c r="N581" s="6">
        <f t="shared" si="75"/>
        <v>0.66666666666666674</v>
      </c>
      <c r="O581" t="str">
        <f t="shared" si="78"/>
        <v>N</v>
      </c>
      <c r="P581" s="13">
        <f>VLOOKUP(E581, 'Season Position'!$A$34:$C$49,2,FALSE)</f>
        <v>4</v>
      </c>
      <c r="Q581" s="13" t="str">
        <f>VLOOKUP(E581, 'Season Position'!$A$34:$C$49,3,FALSE)</f>
        <v>Playoffs</v>
      </c>
      <c r="R581">
        <f t="shared" si="79"/>
        <v>0</v>
      </c>
      <c r="S581" s="21" t="str">
        <f t="shared" si="76"/>
        <v>80-89</v>
      </c>
    </row>
    <row r="582" spans="1:19" ht="15.75" customHeight="1">
      <c r="A582" s="1">
        <v>291</v>
      </c>
      <c r="B582" s="1">
        <v>2014</v>
      </c>
      <c r="C582" s="1">
        <v>9</v>
      </c>
      <c r="D582" s="1" t="s">
        <v>9</v>
      </c>
      <c r="E582" s="1" t="s">
        <v>12</v>
      </c>
      <c r="F582" s="1" t="s">
        <v>28</v>
      </c>
      <c r="G582" s="1">
        <v>68</v>
      </c>
      <c r="H582" s="1">
        <v>91</v>
      </c>
      <c r="I582" s="1" t="s">
        <v>37</v>
      </c>
      <c r="J582">
        <f t="shared" si="72"/>
        <v>0</v>
      </c>
      <c r="K582">
        <f t="shared" si="73"/>
        <v>1</v>
      </c>
      <c r="L582">
        <f t="shared" si="74"/>
        <v>0</v>
      </c>
      <c r="M582">
        <f t="shared" si="77"/>
        <v>13</v>
      </c>
      <c r="N582" s="6">
        <f t="shared" si="75"/>
        <v>0.19999999999999996</v>
      </c>
      <c r="O582" t="str">
        <f t="shared" si="78"/>
        <v>N</v>
      </c>
      <c r="P582" s="13">
        <f>VLOOKUP(E582, 'Season Position'!$A$34:$C$49,2,FALSE)</f>
        <v>7</v>
      </c>
      <c r="Q582" s="13" t="str">
        <f>VLOOKUP(E582, 'Season Position'!$A$34:$C$49,3,FALSE)</f>
        <v>Playoffs</v>
      </c>
      <c r="R582">
        <f t="shared" si="79"/>
        <v>0</v>
      </c>
      <c r="S582" s="21" t="str">
        <f t="shared" si="76"/>
        <v>60-69</v>
      </c>
    </row>
    <row r="583" spans="1:19" ht="15.75" customHeight="1">
      <c r="A583" s="1">
        <v>291</v>
      </c>
      <c r="B583" s="1">
        <v>2014</v>
      </c>
      <c r="C583" s="1">
        <v>9</v>
      </c>
      <c r="D583" s="1" t="s">
        <v>9</v>
      </c>
      <c r="E583" s="1" t="s">
        <v>28</v>
      </c>
      <c r="F583" s="1" t="s">
        <v>12</v>
      </c>
      <c r="G583" s="1">
        <v>91</v>
      </c>
      <c r="H583" s="1">
        <v>68</v>
      </c>
      <c r="I583" s="1" t="s">
        <v>35</v>
      </c>
      <c r="J583">
        <f t="shared" si="72"/>
        <v>1</v>
      </c>
      <c r="K583">
        <f t="shared" si="73"/>
        <v>0</v>
      </c>
      <c r="L583">
        <f t="shared" si="74"/>
        <v>0</v>
      </c>
      <c r="M583">
        <f t="shared" si="77"/>
        <v>3</v>
      </c>
      <c r="N583" s="6">
        <f t="shared" si="75"/>
        <v>0.8666666666666667</v>
      </c>
      <c r="O583" t="str">
        <f t="shared" si="78"/>
        <v>N</v>
      </c>
      <c r="P583" s="13">
        <f>VLOOKUP(E583, 'Season Position'!$A$34:$C$49,2,FALSE)</f>
        <v>10</v>
      </c>
      <c r="Q583" s="13" t="str">
        <f>VLOOKUP(E583, 'Season Position'!$A$34:$C$49,3,FALSE)</f>
        <v>Missed</v>
      </c>
      <c r="R583">
        <f t="shared" si="79"/>
        <v>1</v>
      </c>
      <c r="S583" s="21" t="str">
        <f t="shared" si="76"/>
        <v>90-99</v>
      </c>
    </row>
    <row r="584" spans="1:19" ht="15.75" customHeight="1">
      <c r="A584" s="1">
        <v>292</v>
      </c>
      <c r="B584" s="1">
        <v>2014</v>
      </c>
      <c r="C584" s="1">
        <v>9</v>
      </c>
      <c r="D584" s="1" t="s">
        <v>9</v>
      </c>
      <c r="E584" s="1" t="s">
        <v>21</v>
      </c>
      <c r="F584" s="1" t="s">
        <v>20</v>
      </c>
      <c r="G584" s="1">
        <v>118</v>
      </c>
      <c r="H584" s="1">
        <v>77</v>
      </c>
      <c r="I584" s="1" t="s">
        <v>35</v>
      </c>
      <c r="J584">
        <f t="shared" si="72"/>
        <v>1</v>
      </c>
      <c r="K584">
        <f t="shared" si="73"/>
        <v>0</v>
      </c>
      <c r="L584">
        <f t="shared" si="74"/>
        <v>0</v>
      </c>
      <c r="M584">
        <f t="shared" si="77"/>
        <v>1</v>
      </c>
      <c r="N584" s="6">
        <f t="shared" si="75"/>
        <v>1</v>
      </c>
      <c r="O584" t="str">
        <f t="shared" si="78"/>
        <v>Y</v>
      </c>
      <c r="P584" s="13">
        <f>VLOOKUP(E584, 'Season Position'!$A$34:$C$49,2,FALSE)</f>
        <v>15</v>
      </c>
      <c r="Q584" s="13" t="str">
        <f>VLOOKUP(E584, 'Season Position'!$A$34:$C$49,3,FALSE)</f>
        <v>Missed</v>
      </c>
      <c r="R584">
        <f t="shared" si="79"/>
        <v>1</v>
      </c>
      <c r="S584" s="21" t="str">
        <f t="shared" si="76"/>
        <v>110-119</v>
      </c>
    </row>
    <row r="585" spans="1:19" ht="15.75" customHeight="1">
      <c r="A585" s="1">
        <v>292</v>
      </c>
      <c r="B585" s="1">
        <v>2014</v>
      </c>
      <c r="C585" s="1">
        <v>9</v>
      </c>
      <c r="D585" s="1" t="s">
        <v>9</v>
      </c>
      <c r="E585" s="1" t="s">
        <v>20</v>
      </c>
      <c r="F585" s="1" t="s">
        <v>21</v>
      </c>
      <c r="G585" s="1">
        <v>77</v>
      </c>
      <c r="H585" s="1">
        <v>118</v>
      </c>
      <c r="I585" s="1" t="s">
        <v>37</v>
      </c>
      <c r="J585">
        <f t="shared" si="72"/>
        <v>0</v>
      </c>
      <c r="K585">
        <f t="shared" si="73"/>
        <v>1</v>
      </c>
      <c r="L585">
        <f t="shared" si="74"/>
        <v>0</v>
      </c>
      <c r="M585">
        <f t="shared" si="77"/>
        <v>11</v>
      </c>
      <c r="N585" s="6">
        <f t="shared" si="75"/>
        <v>0.33333333333333337</v>
      </c>
      <c r="O585" t="str">
        <f t="shared" si="78"/>
        <v>N</v>
      </c>
      <c r="P585" s="13">
        <f>VLOOKUP(E585, 'Season Position'!$A$34:$C$49,2,FALSE)</f>
        <v>12</v>
      </c>
      <c r="Q585" s="13" t="str">
        <f>VLOOKUP(E585, 'Season Position'!$A$34:$C$49,3,FALSE)</f>
        <v>Missed</v>
      </c>
      <c r="R585">
        <f t="shared" si="79"/>
        <v>0</v>
      </c>
      <c r="S585" s="21" t="str">
        <f t="shared" si="76"/>
        <v>70-79</v>
      </c>
    </row>
    <row r="586" spans="1:19" ht="15.75" customHeight="1">
      <c r="A586" s="1">
        <v>293</v>
      </c>
      <c r="B586" s="1">
        <v>2014</v>
      </c>
      <c r="C586" s="1">
        <v>9</v>
      </c>
      <c r="D586" s="1" t="s">
        <v>9</v>
      </c>
      <c r="E586" s="1" t="s">
        <v>31</v>
      </c>
      <c r="F586" s="1" t="s">
        <v>26</v>
      </c>
      <c r="G586" s="1">
        <v>87</v>
      </c>
      <c r="H586" s="1">
        <v>93</v>
      </c>
      <c r="I586" s="1" t="s">
        <v>37</v>
      </c>
      <c r="J586">
        <f t="shared" si="72"/>
        <v>0</v>
      </c>
      <c r="K586">
        <f t="shared" si="73"/>
        <v>1</v>
      </c>
      <c r="L586">
        <f t="shared" si="74"/>
        <v>0</v>
      </c>
      <c r="M586">
        <f t="shared" si="77"/>
        <v>7</v>
      </c>
      <c r="N586" s="6">
        <f t="shared" si="75"/>
        <v>0.6</v>
      </c>
      <c r="O586" t="str">
        <f t="shared" si="78"/>
        <v>N</v>
      </c>
      <c r="P586" s="13">
        <f>VLOOKUP(E586, 'Season Position'!$A$34:$C$49,2,FALSE)</f>
        <v>9</v>
      </c>
      <c r="Q586" s="13" t="str">
        <f>VLOOKUP(E586, 'Season Position'!$A$34:$C$49,3,FALSE)</f>
        <v>Missed</v>
      </c>
      <c r="R586">
        <f t="shared" si="79"/>
        <v>0</v>
      </c>
      <c r="S586" s="21" t="str">
        <f t="shared" si="76"/>
        <v>80-89</v>
      </c>
    </row>
    <row r="587" spans="1:19" ht="15.75" customHeight="1">
      <c r="A587" s="1">
        <v>293</v>
      </c>
      <c r="B587" s="1">
        <v>2014</v>
      </c>
      <c r="C587" s="1">
        <v>9</v>
      </c>
      <c r="D587" s="1" t="s">
        <v>9</v>
      </c>
      <c r="E587" s="1" t="s">
        <v>26</v>
      </c>
      <c r="F587" s="1" t="s">
        <v>31</v>
      </c>
      <c r="G587" s="1">
        <v>93</v>
      </c>
      <c r="H587" s="1">
        <v>87</v>
      </c>
      <c r="I587" s="1" t="s">
        <v>35</v>
      </c>
      <c r="J587">
        <f t="shared" si="72"/>
        <v>1</v>
      </c>
      <c r="K587">
        <f t="shared" si="73"/>
        <v>0</v>
      </c>
      <c r="L587">
        <f t="shared" si="74"/>
        <v>0</v>
      </c>
      <c r="M587">
        <f t="shared" si="77"/>
        <v>2</v>
      </c>
      <c r="N587" s="6">
        <f t="shared" si="75"/>
        <v>0.93333333333333335</v>
      </c>
      <c r="O587" t="str">
        <f t="shared" si="78"/>
        <v>N</v>
      </c>
      <c r="P587" s="13">
        <f>VLOOKUP(E587, 'Season Position'!$A$34:$C$49,2,FALSE)</f>
        <v>6</v>
      </c>
      <c r="Q587" s="13" t="str">
        <f>VLOOKUP(E587, 'Season Position'!$A$34:$C$49,3,FALSE)</f>
        <v>Playoffs</v>
      </c>
      <c r="R587">
        <f t="shared" si="79"/>
        <v>1</v>
      </c>
      <c r="S587" s="21" t="str">
        <f t="shared" si="76"/>
        <v>90-99</v>
      </c>
    </row>
    <row r="588" spans="1:19" ht="15.75" customHeight="1">
      <c r="A588" s="1">
        <v>294</v>
      </c>
      <c r="B588" s="1">
        <v>2014</v>
      </c>
      <c r="C588" s="1">
        <v>9</v>
      </c>
      <c r="D588" s="1" t="s">
        <v>9</v>
      </c>
      <c r="E588" s="1" t="s">
        <v>25</v>
      </c>
      <c r="F588" s="1" t="s">
        <v>29</v>
      </c>
      <c r="G588" s="1">
        <v>80</v>
      </c>
      <c r="H588" s="1">
        <v>67</v>
      </c>
      <c r="I588" s="1" t="s">
        <v>35</v>
      </c>
      <c r="J588">
        <f t="shared" si="72"/>
        <v>1</v>
      </c>
      <c r="K588">
        <f t="shared" si="73"/>
        <v>0</v>
      </c>
      <c r="L588">
        <f t="shared" si="74"/>
        <v>0</v>
      </c>
      <c r="M588">
        <f t="shared" si="77"/>
        <v>9</v>
      </c>
      <c r="N588" s="6">
        <f t="shared" si="75"/>
        <v>0.46666666666666667</v>
      </c>
      <c r="O588" t="str">
        <f t="shared" si="78"/>
        <v>N</v>
      </c>
      <c r="P588" s="13">
        <f>VLOOKUP(E588, 'Season Position'!$A$34:$C$49,2,FALSE)</f>
        <v>3</v>
      </c>
      <c r="Q588" s="13" t="str">
        <f>VLOOKUP(E588, 'Season Position'!$A$34:$C$49,3,FALSE)</f>
        <v>Playoffs</v>
      </c>
      <c r="R588">
        <f t="shared" si="79"/>
        <v>1</v>
      </c>
      <c r="S588" s="21" t="str">
        <f t="shared" si="76"/>
        <v>80-89</v>
      </c>
    </row>
    <row r="589" spans="1:19" ht="15.75" customHeight="1">
      <c r="A589" s="1">
        <v>294</v>
      </c>
      <c r="B589" s="1">
        <v>2014</v>
      </c>
      <c r="C589" s="1">
        <v>9</v>
      </c>
      <c r="D589" s="1" t="s">
        <v>9</v>
      </c>
      <c r="E589" s="1" t="s">
        <v>29</v>
      </c>
      <c r="F589" s="1" t="s">
        <v>25</v>
      </c>
      <c r="G589" s="1">
        <v>67</v>
      </c>
      <c r="H589" s="1">
        <v>80</v>
      </c>
      <c r="I589" s="1" t="s">
        <v>37</v>
      </c>
      <c r="J589">
        <f t="shared" si="72"/>
        <v>0</v>
      </c>
      <c r="K589">
        <f t="shared" si="73"/>
        <v>1</v>
      </c>
      <c r="L589">
        <f t="shared" si="74"/>
        <v>0</v>
      </c>
      <c r="M589">
        <f t="shared" si="77"/>
        <v>14</v>
      </c>
      <c r="N589" s="6">
        <f t="shared" si="75"/>
        <v>0.1333333333333333</v>
      </c>
      <c r="O589" t="str">
        <f t="shared" si="78"/>
        <v>N</v>
      </c>
      <c r="P589" s="13">
        <f>VLOOKUP(E589, 'Season Position'!$A$34:$C$49,2,FALSE)</f>
        <v>16</v>
      </c>
      <c r="Q589" s="13" t="str">
        <f>VLOOKUP(E589, 'Season Position'!$A$34:$C$49,3,FALSE)</f>
        <v>Missed</v>
      </c>
      <c r="R589">
        <f t="shared" si="79"/>
        <v>0</v>
      </c>
      <c r="S589" s="21" t="str">
        <f t="shared" si="76"/>
        <v>60-69</v>
      </c>
    </row>
    <row r="590" spans="1:19" ht="15.75" customHeight="1">
      <c r="A590" s="1">
        <v>295</v>
      </c>
      <c r="B590" s="1">
        <v>2014</v>
      </c>
      <c r="C590" s="1">
        <v>9</v>
      </c>
      <c r="D590" s="1" t="s">
        <v>9</v>
      </c>
      <c r="E590" s="1" t="s">
        <v>14</v>
      </c>
      <c r="F590" s="1" t="s">
        <v>27</v>
      </c>
      <c r="G590" s="1">
        <v>87</v>
      </c>
      <c r="H590" s="1">
        <v>59</v>
      </c>
      <c r="I590" s="1" t="s">
        <v>35</v>
      </c>
      <c r="J590">
        <f t="shared" si="72"/>
        <v>1</v>
      </c>
      <c r="K590">
        <f t="shared" si="73"/>
        <v>0</v>
      </c>
      <c r="L590">
        <f t="shared" si="74"/>
        <v>0</v>
      </c>
      <c r="M590">
        <f t="shared" si="77"/>
        <v>7</v>
      </c>
      <c r="N590" s="6">
        <f t="shared" si="75"/>
        <v>0.6</v>
      </c>
      <c r="O590" t="str">
        <f t="shared" si="78"/>
        <v>N</v>
      </c>
      <c r="P590" s="13">
        <f>VLOOKUP(E590, 'Season Position'!$A$34:$C$49,2,FALSE)</f>
        <v>5</v>
      </c>
      <c r="Q590" s="13" t="str">
        <f>VLOOKUP(E590, 'Season Position'!$A$34:$C$49,3,FALSE)</f>
        <v>Playoffs</v>
      </c>
      <c r="R590">
        <f t="shared" si="79"/>
        <v>1</v>
      </c>
      <c r="S590" s="21" t="str">
        <f t="shared" si="76"/>
        <v>80-89</v>
      </c>
    </row>
    <row r="591" spans="1:19" ht="15.75" customHeight="1">
      <c r="A591" s="1">
        <v>295</v>
      </c>
      <c r="B591" s="1">
        <v>2014</v>
      </c>
      <c r="C591" s="1">
        <v>9</v>
      </c>
      <c r="D591" s="1" t="s">
        <v>9</v>
      </c>
      <c r="E591" s="1" t="s">
        <v>27</v>
      </c>
      <c r="F591" s="1" t="s">
        <v>14</v>
      </c>
      <c r="G591" s="1">
        <v>59</v>
      </c>
      <c r="H591" s="1">
        <v>87</v>
      </c>
      <c r="I591" s="1" t="s">
        <v>37</v>
      </c>
      <c r="J591">
        <f t="shared" si="72"/>
        <v>0</v>
      </c>
      <c r="K591">
        <f t="shared" si="73"/>
        <v>1</v>
      </c>
      <c r="L591">
        <f t="shared" si="74"/>
        <v>0</v>
      </c>
      <c r="M591">
        <f t="shared" si="77"/>
        <v>15</v>
      </c>
      <c r="N591" s="6">
        <f t="shared" si="75"/>
        <v>6.6666666666666652E-2</v>
      </c>
      <c r="O591" t="str">
        <f t="shared" si="78"/>
        <v>N</v>
      </c>
      <c r="P591" s="13">
        <f>VLOOKUP(E591, 'Season Position'!$A$34:$C$49,2,FALSE)</f>
        <v>8</v>
      </c>
      <c r="Q591" s="13" t="str">
        <f>VLOOKUP(E591, 'Season Position'!$A$34:$C$49,3,FALSE)</f>
        <v>Playoffs</v>
      </c>
      <c r="R591">
        <f t="shared" si="79"/>
        <v>0</v>
      </c>
      <c r="S591" s="21" t="str">
        <f t="shared" si="76"/>
        <v>50-59</v>
      </c>
    </row>
    <row r="592" spans="1:19" ht="15.75" customHeight="1">
      <c r="A592" s="1">
        <v>296</v>
      </c>
      <c r="B592" s="1">
        <v>2014</v>
      </c>
      <c r="C592" s="1">
        <v>10</v>
      </c>
      <c r="D592" s="1" t="s">
        <v>9</v>
      </c>
      <c r="E592" s="1" t="s">
        <v>31</v>
      </c>
      <c r="F592" s="1" t="s">
        <v>10</v>
      </c>
      <c r="G592" s="1">
        <v>87</v>
      </c>
      <c r="H592" s="1">
        <v>123</v>
      </c>
      <c r="I592" s="1" t="s">
        <v>37</v>
      </c>
      <c r="J592">
        <f t="shared" si="72"/>
        <v>0</v>
      </c>
      <c r="K592">
        <f t="shared" si="73"/>
        <v>1</v>
      </c>
      <c r="L592">
        <f t="shared" si="74"/>
        <v>0</v>
      </c>
      <c r="M592">
        <f t="shared" si="77"/>
        <v>6</v>
      </c>
      <c r="N592" s="6">
        <f t="shared" si="75"/>
        <v>0.66666666666666674</v>
      </c>
      <c r="O592" t="str">
        <f t="shared" si="78"/>
        <v>N</v>
      </c>
      <c r="P592" s="13">
        <f>VLOOKUP(E592, 'Season Position'!$A$34:$C$49,2,FALSE)</f>
        <v>9</v>
      </c>
      <c r="Q592" s="13" t="str">
        <f>VLOOKUP(E592, 'Season Position'!$A$34:$C$49,3,FALSE)</f>
        <v>Missed</v>
      </c>
      <c r="R592">
        <f t="shared" si="79"/>
        <v>0</v>
      </c>
      <c r="S592" s="21" t="str">
        <f t="shared" si="76"/>
        <v>80-89</v>
      </c>
    </row>
    <row r="593" spans="1:19" ht="15.75" customHeight="1">
      <c r="A593" s="1">
        <v>296</v>
      </c>
      <c r="B593" s="1">
        <v>2014</v>
      </c>
      <c r="C593" s="1">
        <v>10</v>
      </c>
      <c r="D593" s="1" t="s">
        <v>9</v>
      </c>
      <c r="E593" s="1" t="s">
        <v>10</v>
      </c>
      <c r="F593" s="1" t="s">
        <v>31</v>
      </c>
      <c r="G593" s="1">
        <v>123</v>
      </c>
      <c r="H593" s="1">
        <v>87</v>
      </c>
      <c r="I593" s="1" t="s">
        <v>35</v>
      </c>
      <c r="J593">
        <f t="shared" si="72"/>
        <v>1</v>
      </c>
      <c r="K593">
        <f t="shared" si="73"/>
        <v>0</v>
      </c>
      <c r="L593">
        <f t="shared" si="74"/>
        <v>0</v>
      </c>
      <c r="M593">
        <f t="shared" si="77"/>
        <v>2</v>
      </c>
      <c r="N593" s="6">
        <f t="shared" si="75"/>
        <v>0.93333333333333335</v>
      </c>
      <c r="O593" t="str">
        <f t="shared" si="78"/>
        <v>Y</v>
      </c>
      <c r="P593" s="13">
        <f>VLOOKUP(E593, 'Season Position'!$A$34:$C$49,2,FALSE)</f>
        <v>1</v>
      </c>
      <c r="Q593" s="13" t="str">
        <f>VLOOKUP(E593, 'Season Position'!$A$34:$C$49,3,FALSE)</f>
        <v>Playoffs</v>
      </c>
      <c r="R593">
        <f t="shared" si="79"/>
        <v>1</v>
      </c>
      <c r="S593" s="21" t="str">
        <f t="shared" si="76"/>
        <v>120-129</v>
      </c>
    </row>
    <row r="594" spans="1:19" ht="15.75" customHeight="1">
      <c r="A594" s="1">
        <v>297</v>
      </c>
      <c r="B594" s="1">
        <v>2014</v>
      </c>
      <c r="C594" s="1">
        <v>10</v>
      </c>
      <c r="D594" s="1" t="s">
        <v>9</v>
      </c>
      <c r="E594" s="1" t="s">
        <v>14</v>
      </c>
      <c r="F594" s="1" t="s">
        <v>16</v>
      </c>
      <c r="G594" s="1">
        <v>85</v>
      </c>
      <c r="H594" s="1">
        <v>96</v>
      </c>
      <c r="I594" s="1" t="s">
        <v>37</v>
      </c>
      <c r="J594">
        <f t="shared" si="72"/>
        <v>0</v>
      </c>
      <c r="K594">
        <f t="shared" si="73"/>
        <v>1</v>
      </c>
      <c r="L594">
        <f t="shared" si="74"/>
        <v>0</v>
      </c>
      <c r="M594">
        <f t="shared" si="77"/>
        <v>7</v>
      </c>
      <c r="N594" s="6">
        <f t="shared" si="75"/>
        <v>0.6</v>
      </c>
      <c r="O594" t="str">
        <f t="shared" si="78"/>
        <v>N</v>
      </c>
      <c r="P594" s="13">
        <f>VLOOKUP(E594, 'Season Position'!$A$34:$C$49,2,FALSE)</f>
        <v>5</v>
      </c>
      <c r="Q594" s="13" t="str">
        <f>VLOOKUP(E594, 'Season Position'!$A$34:$C$49,3,FALSE)</f>
        <v>Playoffs</v>
      </c>
      <c r="R594">
        <f t="shared" si="79"/>
        <v>0</v>
      </c>
      <c r="S594" s="21" t="str">
        <f t="shared" si="76"/>
        <v>80-89</v>
      </c>
    </row>
    <row r="595" spans="1:19" ht="15.75" customHeight="1">
      <c r="A595" s="1">
        <v>297</v>
      </c>
      <c r="B595" s="1">
        <v>2014</v>
      </c>
      <c r="C595" s="1">
        <v>10</v>
      </c>
      <c r="D595" s="1" t="s">
        <v>9</v>
      </c>
      <c r="E595" s="1" t="s">
        <v>16</v>
      </c>
      <c r="F595" s="1" t="s">
        <v>14</v>
      </c>
      <c r="G595" s="1">
        <v>96</v>
      </c>
      <c r="H595" s="1">
        <v>85</v>
      </c>
      <c r="I595" s="1" t="s">
        <v>35</v>
      </c>
      <c r="J595">
        <f t="shared" si="72"/>
        <v>1</v>
      </c>
      <c r="K595">
        <f t="shared" si="73"/>
        <v>0</v>
      </c>
      <c r="L595">
        <f t="shared" si="74"/>
        <v>0</v>
      </c>
      <c r="M595">
        <f t="shared" si="77"/>
        <v>4</v>
      </c>
      <c r="N595" s="6">
        <f t="shared" si="75"/>
        <v>0.8</v>
      </c>
      <c r="O595" t="str">
        <f t="shared" si="78"/>
        <v>N</v>
      </c>
      <c r="P595" s="13">
        <f>VLOOKUP(E595, 'Season Position'!$A$34:$C$49,2,FALSE)</f>
        <v>2</v>
      </c>
      <c r="Q595" s="13" t="str">
        <f>VLOOKUP(E595, 'Season Position'!$A$34:$C$49,3,FALSE)</f>
        <v>Playoffs</v>
      </c>
      <c r="R595">
        <f t="shared" si="79"/>
        <v>1</v>
      </c>
      <c r="S595" s="21" t="str">
        <f t="shared" si="76"/>
        <v>90-99</v>
      </c>
    </row>
    <row r="596" spans="1:19" ht="15.75" customHeight="1">
      <c r="A596" s="1">
        <v>298</v>
      </c>
      <c r="B596" s="1">
        <v>2014</v>
      </c>
      <c r="C596" s="1">
        <v>10</v>
      </c>
      <c r="D596" s="1" t="s">
        <v>9</v>
      </c>
      <c r="E596" s="1" t="s">
        <v>20</v>
      </c>
      <c r="F596" s="1" t="s">
        <v>28</v>
      </c>
      <c r="G596" s="1">
        <v>69</v>
      </c>
      <c r="H596" s="1">
        <v>116</v>
      </c>
      <c r="I596" s="1" t="s">
        <v>37</v>
      </c>
      <c r="J596">
        <f t="shared" si="72"/>
        <v>0</v>
      </c>
      <c r="K596">
        <f t="shared" si="73"/>
        <v>1</v>
      </c>
      <c r="L596">
        <f t="shared" si="74"/>
        <v>0</v>
      </c>
      <c r="M596">
        <f t="shared" si="77"/>
        <v>13</v>
      </c>
      <c r="N596" s="6">
        <f t="shared" si="75"/>
        <v>0.19999999999999996</v>
      </c>
      <c r="O596" t="str">
        <f t="shared" si="78"/>
        <v>N</v>
      </c>
      <c r="P596" s="13">
        <f>VLOOKUP(E596, 'Season Position'!$A$34:$C$49,2,FALSE)</f>
        <v>12</v>
      </c>
      <c r="Q596" s="13" t="str">
        <f>VLOOKUP(E596, 'Season Position'!$A$34:$C$49,3,FALSE)</f>
        <v>Missed</v>
      </c>
      <c r="R596">
        <f t="shared" si="79"/>
        <v>0</v>
      </c>
      <c r="S596" s="21" t="str">
        <f t="shared" si="76"/>
        <v>60-69</v>
      </c>
    </row>
    <row r="597" spans="1:19" ht="15.75" customHeight="1">
      <c r="A597" s="1">
        <v>298</v>
      </c>
      <c r="B597" s="1">
        <v>2014</v>
      </c>
      <c r="C597" s="1">
        <v>10</v>
      </c>
      <c r="D597" s="1" t="s">
        <v>9</v>
      </c>
      <c r="E597" s="1" t="s">
        <v>28</v>
      </c>
      <c r="F597" s="1" t="s">
        <v>20</v>
      </c>
      <c r="G597" s="1">
        <v>116</v>
      </c>
      <c r="H597" s="1">
        <v>69</v>
      </c>
      <c r="I597" s="1" t="s">
        <v>35</v>
      </c>
      <c r="J597">
        <f t="shared" si="72"/>
        <v>1</v>
      </c>
      <c r="K597">
        <f t="shared" si="73"/>
        <v>0</v>
      </c>
      <c r="L597">
        <f t="shared" si="74"/>
        <v>0</v>
      </c>
      <c r="M597">
        <f t="shared" si="77"/>
        <v>3</v>
      </c>
      <c r="N597" s="6">
        <f t="shared" si="75"/>
        <v>0.8666666666666667</v>
      </c>
      <c r="O597" t="str">
        <f t="shared" si="78"/>
        <v>Y</v>
      </c>
      <c r="P597" s="13">
        <f>VLOOKUP(E597, 'Season Position'!$A$34:$C$49,2,FALSE)</f>
        <v>10</v>
      </c>
      <c r="Q597" s="13" t="str">
        <f>VLOOKUP(E597, 'Season Position'!$A$34:$C$49,3,FALSE)</f>
        <v>Missed</v>
      </c>
      <c r="R597">
        <f t="shared" si="79"/>
        <v>1</v>
      </c>
      <c r="S597" s="21" t="str">
        <f t="shared" si="76"/>
        <v>110-119</v>
      </c>
    </row>
    <row r="598" spans="1:19" ht="15.75" customHeight="1">
      <c r="A598" s="1">
        <v>299</v>
      </c>
      <c r="B598" s="1">
        <v>2014</v>
      </c>
      <c r="C598" s="1">
        <v>10</v>
      </c>
      <c r="D598" s="1" t="s">
        <v>9</v>
      </c>
      <c r="E598" s="1" t="s">
        <v>27</v>
      </c>
      <c r="F598" s="1" t="s">
        <v>11</v>
      </c>
      <c r="G598" s="1">
        <v>62</v>
      </c>
      <c r="H598" s="1">
        <v>126</v>
      </c>
      <c r="I598" s="1" t="s">
        <v>37</v>
      </c>
      <c r="J598">
        <f t="shared" si="72"/>
        <v>0</v>
      </c>
      <c r="K598">
        <f t="shared" si="73"/>
        <v>1</v>
      </c>
      <c r="L598">
        <f t="shared" si="74"/>
        <v>0</v>
      </c>
      <c r="M598">
        <f t="shared" si="77"/>
        <v>14</v>
      </c>
      <c r="N598" s="6">
        <f t="shared" si="75"/>
        <v>0.1333333333333333</v>
      </c>
      <c r="O598" t="str">
        <f t="shared" si="78"/>
        <v>N</v>
      </c>
      <c r="P598" s="13">
        <f>VLOOKUP(E598, 'Season Position'!$A$34:$C$49,2,FALSE)</f>
        <v>8</v>
      </c>
      <c r="Q598" s="13" t="str">
        <f>VLOOKUP(E598, 'Season Position'!$A$34:$C$49,3,FALSE)</f>
        <v>Playoffs</v>
      </c>
      <c r="R598">
        <f t="shared" si="79"/>
        <v>0</v>
      </c>
      <c r="S598" s="21" t="str">
        <f t="shared" si="76"/>
        <v>60-69</v>
      </c>
    </row>
    <row r="599" spans="1:19" ht="15.75" customHeight="1">
      <c r="A599" s="1">
        <v>299</v>
      </c>
      <c r="B599" s="1">
        <v>2014</v>
      </c>
      <c r="C599" s="1">
        <v>10</v>
      </c>
      <c r="D599" s="1" t="s">
        <v>9</v>
      </c>
      <c r="E599" s="1" t="s">
        <v>11</v>
      </c>
      <c r="F599" s="1" t="s">
        <v>27</v>
      </c>
      <c r="G599" s="1">
        <v>126</v>
      </c>
      <c r="H599" s="1">
        <v>62</v>
      </c>
      <c r="I599" s="1" t="s">
        <v>35</v>
      </c>
      <c r="J599">
        <f t="shared" si="72"/>
        <v>1</v>
      </c>
      <c r="K599">
        <f t="shared" si="73"/>
        <v>0</v>
      </c>
      <c r="L599">
        <f t="shared" si="74"/>
        <v>0</v>
      </c>
      <c r="M599">
        <f t="shared" si="77"/>
        <v>1</v>
      </c>
      <c r="N599" s="6">
        <f t="shared" si="75"/>
        <v>1</v>
      </c>
      <c r="O599" t="str">
        <f t="shared" si="78"/>
        <v>Y</v>
      </c>
      <c r="P599" s="13">
        <f>VLOOKUP(E599, 'Season Position'!$A$34:$C$49,2,FALSE)</f>
        <v>4</v>
      </c>
      <c r="Q599" s="13" t="str">
        <f>VLOOKUP(E599, 'Season Position'!$A$34:$C$49,3,FALSE)</f>
        <v>Playoffs</v>
      </c>
      <c r="R599">
        <f t="shared" si="79"/>
        <v>1</v>
      </c>
      <c r="S599" s="21" t="str">
        <f t="shared" si="76"/>
        <v>120-129</v>
      </c>
    </row>
    <row r="600" spans="1:19" ht="15.75" customHeight="1">
      <c r="A600" s="1">
        <v>300</v>
      </c>
      <c r="B600" s="1">
        <v>2014</v>
      </c>
      <c r="C600" s="1">
        <v>10</v>
      </c>
      <c r="D600" s="1" t="s">
        <v>9</v>
      </c>
      <c r="E600" s="1" t="s">
        <v>13</v>
      </c>
      <c r="F600" s="1" t="s">
        <v>25</v>
      </c>
      <c r="G600" s="1">
        <v>73</v>
      </c>
      <c r="H600" s="1">
        <v>73</v>
      </c>
      <c r="I600" s="1" t="s">
        <v>36</v>
      </c>
      <c r="J600">
        <f t="shared" si="72"/>
        <v>0</v>
      </c>
      <c r="K600">
        <f t="shared" si="73"/>
        <v>0</v>
      </c>
      <c r="L600">
        <f t="shared" si="74"/>
        <v>1</v>
      </c>
      <c r="M600">
        <f t="shared" si="77"/>
        <v>10</v>
      </c>
      <c r="N600" s="6">
        <f t="shared" si="75"/>
        <v>0.4</v>
      </c>
      <c r="O600" t="str">
        <f t="shared" si="78"/>
        <v>N</v>
      </c>
      <c r="P600" s="13">
        <f>VLOOKUP(E600, 'Season Position'!$A$34:$C$49,2,FALSE)</f>
        <v>14</v>
      </c>
      <c r="Q600" s="13" t="str">
        <f>VLOOKUP(E600, 'Season Position'!$A$34:$C$49,3,FALSE)</f>
        <v>Missed</v>
      </c>
      <c r="R600">
        <f t="shared" si="79"/>
        <v>0.5</v>
      </c>
      <c r="S600" s="21" t="str">
        <f t="shared" si="76"/>
        <v>70-79</v>
      </c>
    </row>
    <row r="601" spans="1:19" ht="15.75" customHeight="1">
      <c r="A601" s="1">
        <v>300</v>
      </c>
      <c r="B601" s="1">
        <v>2014</v>
      </c>
      <c r="C601" s="1">
        <v>10</v>
      </c>
      <c r="D601" s="1" t="s">
        <v>9</v>
      </c>
      <c r="E601" s="1" t="s">
        <v>25</v>
      </c>
      <c r="F601" s="1" t="s">
        <v>13</v>
      </c>
      <c r="G601" s="1">
        <v>73</v>
      </c>
      <c r="H601" s="1">
        <v>73</v>
      </c>
      <c r="I601" s="1" t="s">
        <v>36</v>
      </c>
      <c r="J601">
        <f t="shared" si="72"/>
        <v>0</v>
      </c>
      <c r="K601">
        <f t="shared" si="73"/>
        <v>0</v>
      </c>
      <c r="L601">
        <f t="shared" si="74"/>
        <v>1</v>
      </c>
      <c r="M601">
        <f t="shared" si="77"/>
        <v>10</v>
      </c>
      <c r="N601" s="6">
        <f t="shared" si="75"/>
        <v>0.4</v>
      </c>
      <c r="O601" t="str">
        <f t="shared" si="78"/>
        <v>N</v>
      </c>
      <c r="P601" s="13">
        <f>VLOOKUP(E601, 'Season Position'!$A$34:$C$49,2,FALSE)</f>
        <v>3</v>
      </c>
      <c r="Q601" s="13" t="str">
        <f>VLOOKUP(E601, 'Season Position'!$A$34:$C$49,3,FALSE)</f>
        <v>Playoffs</v>
      </c>
      <c r="R601">
        <f t="shared" si="79"/>
        <v>0.5</v>
      </c>
      <c r="S601" s="21" t="str">
        <f t="shared" si="76"/>
        <v>70-79</v>
      </c>
    </row>
    <row r="602" spans="1:19" ht="15.75" customHeight="1">
      <c r="A602" s="1">
        <v>301</v>
      </c>
      <c r="B602" s="1">
        <v>2014</v>
      </c>
      <c r="C602" s="1">
        <v>10</v>
      </c>
      <c r="D602" s="1" t="s">
        <v>9</v>
      </c>
      <c r="E602" s="1" t="s">
        <v>30</v>
      </c>
      <c r="F602" s="1" t="s">
        <v>21</v>
      </c>
      <c r="G602" s="1">
        <v>71</v>
      </c>
      <c r="H602" s="1">
        <v>74</v>
      </c>
      <c r="I602" s="1" t="s">
        <v>37</v>
      </c>
      <c r="J602">
        <f t="shared" si="72"/>
        <v>0</v>
      </c>
      <c r="K602">
        <f t="shared" si="73"/>
        <v>1</v>
      </c>
      <c r="L602">
        <f t="shared" si="74"/>
        <v>0</v>
      </c>
      <c r="M602">
        <f t="shared" si="77"/>
        <v>12</v>
      </c>
      <c r="N602" s="6">
        <f t="shared" si="75"/>
        <v>0.26666666666666672</v>
      </c>
      <c r="O602" t="str">
        <f t="shared" si="78"/>
        <v>N</v>
      </c>
      <c r="P602" s="13">
        <f>VLOOKUP(E602, 'Season Position'!$A$34:$C$49,2,FALSE)</f>
        <v>11</v>
      </c>
      <c r="Q602" s="13" t="str">
        <f>VLOOKUP(E602, 'Season Position'!$A$34:$C$49,3,FALSE)</f>
        <v>Missed</v>
      </c>
      <c r="R602">
        <f t="shared" si="79"/>
        <v>0</v>
      </c>
      <c r="S602" s="21" t="str">
        <f t="shared" si="76"/>
        <v>70-79</v>
      </c>
    </row>
    <row r="603" spans="1:19" ht="15.75" customHeight="1">
      <c r="A603" s="1">
        <v>301</v>
      </c>
      <c r="B603" s="1">
        <v>2014</v>
      </c>
      <c r="C603" s="1">
        <v>10</v>
      </c>
      <c r="D603" s="1" t="s">
        <v>9</v>
      </c>
      <c r="E603" s="1" t="s">
        <v>21</v>
      </c>
      <c r="F603" s="1" t="s">
        <v>30</v>
      </c>
      <c r="G603" s="1">
        <v>74</v>
      </c>
      <c r="H603" s="1">
        <v>71</v>
      </c>
      <c r="I603" s="1" t="s">
        <v>35</v>
      </c>
      <c r="J603">
        <f t="shared" si="72"/>
        <v>1</v>
      </c>
      <c r="K603">
        <f t="shared" si="73"/>
        <v>0</v>
      </c>
      <c r="L603">
        <f t="shared" si="74"/>
        <v>0</v>
      </c>
      <c r="M603">
        <f t="shared" si="77"/>
        <v>9</v>
      </c>
      <c r="N603" s="6">
        <f t="shared" si="75"/>
        <v>0.46666666666666667</v>
      </c>
      <c r="O603" t="str">
        <f t="shared" si="78"/>
        <v>N</v>
      </c>
      <c r="P603" s="13">
        <f>VLOOKUP(E603, 'Season Position'!$A$34:$C$49,2,FALSE)</f>
        <v>15</v>
      </c>
      <c r="Q603" s="13" t="str">
        <f>VLOOKUP(E603, 'Season Position'!$A$34:$C$49,3,FALSE)</f>
        <v>Missed</v>
      </c>
      <c r="R603">
        <f t="shared" si="79"/>
        <v>1</v>
      </c>
      <c r="S603" s="21" t="str">
        <f t="shared" si="76"/>
        <v>70-79</v>
      </c>
    </row>
    <row r="604" spans="1:19" ht="15.75" customHeight="1">
      <c r="A604" s="1">
        <v>302</v>
      </c>
      <c r="B604" s="1">
        <v>2014</v>
      </c>
      <c r="C604" s="1">
        <v>10</v>
      </c>
      <c r="D604" s="1" t="s">
        <v>9</v>
      </c>
      <c r="E604" s="1" t="s">
        <v>26</v>
      </c>
      <c r="F604" s="1" t="s">
        <v>12</v>
      </c>
      <c r="G604" s="1">
        <v>88</v>
      </c>
      <c r="H604" s="1">
        <v>84</v>
      </c>
      <c r="I604" s="1" t="s">
        <v>35</v>
      </c>
      <c r="J604">
        <f t="shared" si="72"/>
        <v>1</v>
      </c>
      <c r="K604">
        <f t="shared" si="73"/>
        <v>0</v>
      </c>
      <c r="L604">
        <f t="shared" si="74"/>
        <v>0</v>
      </c>
      <c r="M604">
        <f t="shared" si="77"/>
        <v>5</v>
      </c>
      <c r="N604" s="6">
        <f t="shared" si="75"/>
        <v>0.73333333333333339</v>
      </c>
      <c r="O604" t="str">
        <f t="shared" si="78"/>
        <v>N</v>
      </c>
      <c r="P604" s="13">
        <f>VLOOKUP(E604, 'Season Position'!$A$34:$C$49,2,FALSE)</f>
        <v>6</v>
      </c>
      <c r="Q604" s="13" t="str">
        <f>VLOOKUP(E604, 'Season Position'!$A$34:$C$49,3,FALSE)</f>
        <v>Playoffs</v>
      </c>
      <c r="R604">
        <f t="shared" si="79"/>
        <v>1</v>
      </c>
      <c r="S604" s="21" t="str">
        <f t="shared" si="76"/>
        <v>80-89</v>
      </c>
    </row>
    <row r="605" spans="1:19" ht="15.75" customHeight="1">
      <c r="A605" s="1">
        <v>302</v>
      </c>
      <c r="B605" s="1">
        <v>2014</v>
      </c>
      <c r="C605" s="1">
        <v>10</v>
      </c>
      <c r="D605" s="1" t="s">
        <v>9</v>
      </c>
      <c r="E605" s="1" t="s">
        <v>12</v>
      </c>
      <c r="F605" s="1" t="s">
        <v>26</v>
      </c>
      <c r="G605" s="1">
        <v>84</v>
      </c>
      <c r="H605" s="1">
        <v>88</v>
      </c>
      <c r="I605" s="1" t="s">
        <v>37</v>
      </c>
      <c r="J605">
        <f t="shared" si="72"/>
        <v>0</v>
      </c>
      <c r="K605">
        <f t="shared" si="73"/>
        <v>1</v>
      </c>
      <c r="L605">
        <f t="shared" si="74"/>
        <v>0</v>
      </c>
      <c r="M605">
        <f t="shared" si="77"/>
        <v>8</v>
      </c>
      <c r="N605" s="6">
        <f t="shared" si="75"/>
        <v>0.53333333333333333</v>
      </c>
      <c r="O605" t="str">
        <f t="shared" si="78"/>
        <v>N</v>
      </c>
      <c r="P605" s="13">
        <f>VLOOKUP(E605, 'Season Position'!$A$34:$C$49,2,FALSE)</f>
        <v>7</v>
      </c>
      <c r="Q605" s="13" t="str">
        <f>VLOOKUP(E605, 'Season Position'!$A$34:$C$49,3,FALSE)</f>
        <v>Playoffs</v>
      </c>
      <c r="R605">
        <f t="shared" si="79"/>
        <v>0</v>
      </c>
      <c r="S605" s="21" t="str">
        <f t="shared" si="76"/>
        <v>80-89</v>
      </c>
    </row>
    <row r="606" spans="1:19" ht="15.75" customHeight="1">
      <c r="A606" s="1">
        <v>303</v>
      </c>
      <c r="B606" s="1">
        <v>2014</v>
      </c>
      <c r="C606" s="1">
        <v>10</v>
      </c>
      <c r="D606" s="1" t="s">
        <v>9</v>
      </c>
      <c r="E606" s="1" t="s">
        <v>29</v>
      </c>
      <c r="F606" s="1" t="s">
        <v>18</v>
      </c>
      <c r="G606" s="1">
        <v>51</v>
      </c>
      <c r="H606" s="1">
        <v>57</v>
      </c>
      <c r="I606" s="1" t="s">
        <v>37</v>
      </c>
      <c r="J606">
        <f t="shared" si="72"/>
        <v>0</v>
      </c>
      <c r="K606">
        <f t="shared" si="73"/>
        <v>1</v>
      </c>
      <c r="L606">
        <f t="shared" si="74"/>
        <v>0</v>
      </c>
      <c r="M606">
        <f t="shared" si="77"/>
        <v>16</v>
      </c>
      <c r="N606" s="6">
        <f t="shared" si="75"/>
        <v>0</v>
      </c>
      <c r="O606" t="str">
        <f t="shared" si="78"/>
        <v>N</v>
      </c>
      <c r="P606" s="13">
        <f>VLOOKUP(E606, 'Season Position'!$A$34:$C$49,2,FALSE)</f>
        <v>16</v>
      </c>
      <c r="Q606" s="13" t="str">
        <f>VLOOKUP(E606, 'Season Position'!$A$34:$C$49,3,FALSE)</f>
        <v>Missed</v>
      </c>
      <c r="R606">
        <f t="shared" si="79"/>
        <v>0</v>
      </c>
      <c r="S606" s="21" t="str">
        <f t="shared" si="76"/>
        <v>50-59</v>
      </c>
    </row>
    <row r="607" spans="1:19" ht="15.75" customHeight="1">
      <c r="A607" s="1">
        <v>303</v>
      </c>
      <c r="B607" s="1">
        <v>2014</v>
      </c>
      <c r="C607" s="1">
        <v>10</v>
      </c>
      <c r="D607" s="1" t="s">
        <v>9</v>
      </c>
      <c r="E607" s="1" t="s">
        <v>18</v>
      </c>
      <c r="F607" s="1" t="s">
        <v>29</v>
      </c>
      <c r="G607" s="1">
        <v>57</v>
      </c>
      <c r="H607" s="1">
        <v>51</v>
      </c>
      <c r="I607" s="1" t="s">
        <v>35</v>
      </c>
      <c r="J607">
        <f t="shared" si="72"/>
        <v>1</v>
      </c>
      <c r="K607">
        <f t="shared" si="73"/>
        <v>0</v>
      </c>
      <c r="L607">
        <f t="shared" si="74"/>
        <v>0</v>
      </c>
      <c r="M607">
        <f t="shared" si="77"/>
        <v>15</v>
      </c>
      <c r="N607" s="6">
        <f t="shared" si="75"/>
        <v>6.6666666666666652E-2</v>
      </c>
      <c r="O607" t="str">
        <f t="shared" si="78"/>
        <v>N</v>
      </c>
      <c r="P607" s="13">
        <f>VLOOKUP(E607, 'Season Position'!$A$34:$C$49,2,FALSE)</f>
        <v>13</v>
      </c>
      <c r="Q607" s="13" t="str">
        <f>VLOOKUP(E607, 'Season Position'!$A$34:$C$49,3,FALSE)</f>
        <v>Missed</v>
      </c>
      <c r="R607">
        <f t="shared" si="79"/>
        <v>1</v>
      </c>
      <c r="S607" s="21" t="str">
        <f t="shared" si="76"/>
        <v>50-59</v>
      </c>
    </row>
    <row r="608" spans="1:19" ht="15.75" customHeight="1">
      <c r="A608" s="1">
        <v>304</v>
      </c>
      <c r="B608" s="1">
        <v>2014</v>
      </c>
      <c r="C608" s="1">
        <v>11</v>
      </c>
      <c r="D608" s="1" t="s">
        <v>9</v>
      </c>
      <c r="E608" s="1" t="s">
        <v>25</v>
      </c>
      <c r="F608" s="1" t="s">
        <v>10</v>
      </c>
      <c r="G608" s="1">
        <v>60</v>
      </c>
      <c r="H608" s="1">
        <v>62</v>
      </c>
      <c r="I608" s="1" t="s">
        <v>37</v>
      </c>
      <c r="J608">
        <f t="shared" si="72"/>
        <v>0</v>
      </c>
      <c r="K608">
        <f t="shared" si="73"/>
        <v>1</v>
      </c>
      <c r="L608">
        <f t="shared" si="74"/>
        <v>0</v>
      </c>
      <c r="M608">
        <f t="shared" si="77"/>
        <v>10</v>
      </c>
      <c r="N608" s="6">
        <f t="shared" si="75"/>
        <v>0.4</v>
      </c>
      <c r="O608" t="str">
        <f t="shared" si="78"/>
        <v>N</v>
      </c>
      <c r="P608" s="13">
        <f>VLOOKUP(E608, 'Season Position'!$A$34:$C$49,2,FALSE)</f>
        <v>3</v>
      </c>
      <c r="Q608" s="13" t="str">
        <f>VLOOKUP(E608, 'Season Position'!$A$34:$C$49,3,FALSE)</f>
        <v>Playoffs</v>
      </c>
      <c r="R608">
        <f t="shared" si="79"/>
        <v>0</v>
      </c>
      <c r="S608" s="21" t="str">
        <f t="shared" si="76"/>
        <v>60-69</v>
      </c>
    </row>
    <row r="609" spans="1:19" ht="15.75" customHeight="1">
      <c r="A609" s="1">
        <v>304</v>
      </c>
      <c r="B609" s="1">
        <v>2014</v>
      </c>
      <c r="C609" s="1">
        <v>11</v>
      </c>
      <c r="D609" s="1" t="s">
        <v>9</v>
      </c>
      <c r="E609" s="1" t="s">
        <v>10</v>
      </c>
      <c r="F609" s="1" t="s">
        <v>25</v>
      </c>
      <c r="G609" s="1">
        <v>62</v>
      </c>
      <c r="H609" s="1">
        <v>60</v>
      </c>
      <c r="I609" s="1" t="s">
        <v>35</v>
      </c>
      <c r="J609">
        <f t="shared" si="72"/>
        <v>1</v>
      </c>
      <c r="K609">
        <f t="shared" si="73"/>
        <v>0</v>
      </c>
      <c r="L609">
        <f t="shared" si="74"/>
        <v>0</v>
      </c>
      <c r="M609">
        <f t="shared" si="77"/>
        <v>9</v>
      </c>
      <c r="N609" s="6">
        <f t="shared" si="75"/>
        <v>0.46666666666666667</v>
      </c>
      <c r="O609" t="str">
        <f t="shared" si="78"/>
        <v>N</v>
      </c>
      <c r="P609" s="13">
        <f>VLOOKUP(E609, 'Season Position'!$A$34:$C$49,2,FALSE)</f>
        <v>1</v>
      </c>
      <c r="Q609" s="13" t="str">
        <f>VLOOKUP(E609, 'Season Position'!$A$34:$C$49,3,FALSE)</f>
        <v>Playoffs</v>
      </c>
      <c r="R609">
        <f t="shared" si="79"/>
        <v>1</v>
      </c>
      <c r="S609" s="21" t="str">
        <f t="shared" si="76"/>
        <v>60-69</v>
      </c>
    </row>
    <row r="610" spans="1:19" ht="15.75" customHeight="1">
      <c r="A610" s="1">
        <v>305</v>
      </c>
      <c r="B610" s="1">
        <v>2014</v>
      </c>
      <c r="C610" s="1">
        <v>11</v>
      </c>
      <c r="D610" s="1" t="s">
        <v>9</v>
      </c>
      <c r="E610" s="1" t="s">
        <v>16</v>
      </c>
      <c r="F610" s="1" t="s">
        <v>21</v>
      </c>
      <c r="G610" s="1">
        <v>59</v>
      </c>
      <c r="H610" s="1">
        <v>54</v>
      </c>
      <c r="I610" s="1" t="s">
        <v>35</v>
      </c>
      <c r="J610">
        <f t="shared" si="72"/>
        <v>1</v>
      </c>
      <c r="K610">
        <f t="shared" si="73"/>
        <v>0</v>
      </c>
      <c r="L610">
        <f t="shared" si="74"/>
        <v>0</v>
      </c>
      <c r="M610">
        <f t="shared" si="77"/>
        <v>11</v>
      </c>
      <c r="N610" s="6">
        <f t="shared" si="75"/>
        <v>0.33333333333333337</v>
      </c>
      <c r="O610" t="str">
        <f t="shared" si="78"/>
        <v>N</v>
      </c>
      <c r="P610" s="13">
        <f>VLOOKUP(E610, 'Season Position'!$A$34:$C$49,2,FALSE)</f>
        <v>2</v>
      </c>
      <c r="Q610" s="13" t="str">
        <f>VLOOKUP(E610, 'Season Position'!$A$34:$C$49,3,FALSE)</f>
        <v>Playoffs</v>
      </c>
      <c r="R610">
        <f t="shared" si="79"/>
        <v>1</v>
      </c>
      <c r="S610" s="21" t="str">
        <f t="shared" si="76"/>
        <v>50-59</v>
      </c>
    </row>
    <row r="611" spans="1:19" ht="15.75" customHeight="1">
      <c r="A611" s="1">
        <v>305</v>
      </c>
      <c r="B611" s="1">
        <v>2014</v>
      </c>
      <c r="C611" s="1">
        <v>11</v>
      </c>
      <c r="D611" s="1" t="s">
        <v>9</v>
      </c>
      <c r="E611" s="1" t="s">
        <v>21</v>
      </c>
      <c r="F611" s="1" t="s">
        <v>16</v>
      </c>
      <c r="G611" s="1">
        <v>54</v>
      </c>
      <c r="H611" s="1">
        <v>59</v>
      </c>
      <c r="I611" s="1" t="s">
        <v>37</v>
      </c>
      <c r="J611">
        <f t="shared" si="72"/>
        <v>0</v>
      </c>
      <c r="K611">
        <f t="shared" si="73"/>
        <v>1</v>
      </c>
      <c r="L611">
        <f t="shared" si="74"/>
        <v>0</v>
      </c>
      <c r="M611">
        <f t="shared" si="77"/>
        <v>14</v>
      </c>
      <c r="N611" s="6">
        <f t="shared" si="75"/>
        <v>0.1333333333333333</v>
      </c>
      <c r="O611" t="str">
        <f t="shared" si="78"/>
        <v>N</v>
      </c>
      <c r="P611" s="13">
        <f>VLOOKUP(E611, 'Season Position'!$A$34:$C$49,2,FALSE)</f>
        <v>15</v>
      </c>
      <c r="Q611" s="13" t="str">
        <f>VLOOKUP(E611, 'Season Position'!$A$34:$C$49,3,FALSE)</f>
        <v>Missed</v>
      </c>
      <c r="R611">
        <f t="shared" si="79"/>
        <v>0</v>
      </c>
      <c r="S611" s="21" t="str">
        <f t="shared" si="76"/>
        <v>50-59</v>
      </c>
    </row>
    <row r="612" spans="1:19" ht="15.75" customHeight="1">
      <c r="A612" s="1">
        <v>306</v>
      </c>
      <c r="B612" s="1">
        <v>2014</v>
      </c>
      <c r="C612" s="1">
        <v>11</v>
      </c>
      <c r="D612" s="1" t="s">
        <v>9</v>
      </c>
      <c r="E612" s="1" t="s">
        <v>28</v>
      </c>
      <c r="F612" s="1" t="s">
        <v>27</v>
      </c>
      <c r="G612" s="1">
        <v>91</v>
      </c>
      <c r="H612" s="1">
        <v>106</v>
      </c>
      <c r="I612" s="1" t="s">
        <v>37</v>
      </c>
      <c r="J612">
        <f t="shared" si="72"/>
        <v>0</v>
      </c>
      <c r="K612">
        <f t="shared" si="73"/>
        <v>1</v>
      </c>
      <c r="L612">
        <f t="shared" si="74"/>
        <v>0</v>
      </c>
      <c r="M612">
        <f t="shared" si="77"/>
        <v>5</v>
      </c>
      <c r="N612" s="6">
        <f t="shared" si="75"/>
        <v>0.73333333333333339</v>
      </c>
      <c r="O612" t="str">
        <f t="shared" si="78"/>
        <v>N</v>
      </c>
      <c r="P612" s="13">
        <f>VLOOKUP(E612, 'Season Position'!$A$34:$C$49,2,FALSE)</f>
        <v>10</v>
      </c>
      <c r="Q612" s="13" t="str">
        <f>VLOOKUP(E612, 'Season Position'!$A$34:$C$49,3,FALSE)</f>
        <v>Missed</v>
      </c>
      <c r="R612">
        <f t="shared" si="79"/>
        <v>0</v>
      </c>
      <c r="S612" s="21" t="str">
        <f t="shared" si="76"/>
        <v>90-99</v>
      </c>
    </row>
    <row r="613" spans="1:19" ht="15.75" customHeight="1">
      <c r="A613" s="1">
        <v>306</v>
      </c>
      <c r="B613" s="1">
        <v>2014</v>
      </c>
      <c r="C613" s="1">
        <v>11</v>
      </c>
      <c r="D613" s="1" t="s">
        <v>9</v>
      </c>
      <c r="E613" s="1" t="s">
        <v>27</v>
      </c>
      <c r="F613" s="1" t="s">
        <v>28</v>
      </c>
      <c r="G613" s="1">
        <v>106</v>
      </c>
      <c r="H613" s="1">
        <v>91</v>
      </c>
      <c r="I613" s="1" t="s">
        <v>35</v>
      </c>
      <c r="J613">
        <f t="shared" si="72"/>
        <v>1</v>
      </c>
      <c r="K613">
        <f t="shared" si="73"/>
        <v>0</v>
      </c>
      <c r="L613">
        <f t="shared" si="74"/>
        <v>0</v>
      </c>
      <c r="M613">
        <f t="shared" si="77"/>
        <v>3</v>
      </c>
      <c r="N613" s="6">
        <f t="shared" si="75"/>
        <v>0.8666666666666667</v>
      </c>
      <c r="O613" t="str">
        <f t="shared" si="78"/>
        <v>Y</v>
      </c>
      <c r="P613" s="13">
        <f>VLOOKUP(E613, 'Season Position'!$A$34:$C$49,2,FALSE)</f>
        <v>8</v>
      </c>
      <c r="Q613" s="13" t="str">
        <f>VLOOKUP(E613, 'Season Position'!$A$34:$C$49,3,FALSE)</f>
        <v>Playoffs</v>
      </c>
      <c r="R613">
        <f t="shared" si="79"/>
        <v>1</v>
      </c>
      <c r="S613" s="21" t="str">
        <f t="shared" si="76"/>
        <v>100-109</v>
      </c>
    </row>
    <row r="614" spans="1:19" ht="15.75" customHeight="1">
      <c r="A614" s="1">
        <v>307</v>
      </c>
      <c r="B614" s="1">
        <v>2014</v>
      </c>
      <c r="C614" s="1">
        <v>11</v>
      </c>
      <c r="D614" s="1" t="s">
        <v>9</v>
      </c>
      <c r="E614" s="1" t="s">
        <v>14</v>
      </c>
      <c r="F614" s="1" t="s">
        <v>12</v>
      </c>
      <c r="G614" s="1">
        <v>108</v>
      </c>
      <c r="H614" s="1">
        <v>53</v>
      </c>
      <c r="I614" s="1" t="s">
        <v>35</v>
      </c>
      <c r="J614">
        <f t="shared" si="72"/>
        <v>1</v>
      </c>
      <c r="K614">
        <f t="shared" si="73"/>
        <v>0</v>
      </c>
      <c r="L614">
        <f t="shared" si="74"/>
        <v>0</v>
      </c>
      <c r="M614">
        <f t="shared" si="77"/>
        <v>2</v>
      </c>
      <c r="N614" s="6">
        <f t="shared" si="75"/>
        <v>0.93333333333333335</v>
      </c>
      <c r="O614" t="str">
        <f t="shared" si="78"/>
        <v>Y</v>
      </c>
      <c r="P614" s="13">
        <f>VLOOKUP(E614, 'Season Position'!$A$34:$C$49,2,FALSE)</f>
        <v>5</v>
      </c>
      <c r="Q614" s="13" t="str">
        <f>VLOOKUP(E614, 'Season Position'!$A$34:$C$49,3,FALSE)</f>
        <v>Playoffs</v>
      </c>
      <c r="R614">
        <f t="shared" si="79"/>
        <v>1</v>
      </c>
      <c r="S614" s="21" t="str">
        <f t="shared" si="76"/>
        <v>100-109</v>
      </c>
    </row>
    <row r="615" spans="1:19" ht="15.75" customHeight="1">
      <c r="A615" s="1">
        <v>307</v>
      </c>
      <c r="B615" s="1">
        <v>2014</v>
      </c>
      <c r="C615" s="1">
        <v>11</v>
      </c>
      <c r="D615" s="1" t="s">
        <v>9</v>
      </c>
      <c r="E615" s="1" t="s">
        <v>12</v>
      </c>
      <c r="F615" s="1" t="s">
        <v>14</v>
      </c>
      <c r="G615" s="1">
        <v>53</v>
      </c>
      <c r="H615" s="1">
        <v>108</v>
      </c>
      <c r="I615" s="1" t="s">
        <v>37</v>
      </c>
      <c r="J615">
        <f t="shared" si="72"/>
        <v>0</v>
      </c>
      <c r="K615">
        <f t="shared" si="73"/>
        <v>1</v>
      </c>
      <c r="L615">
        <f t="shared" si="74"/>
        <v>0</v>
      </c>
      <c r="M615">
        <f t="shared" si="77"/>
        <v>15</v>
      </c>
      <c r="N615" s="6">
        <f t="shared" si="75"/>
        <v>6.6666666666666652E-2</v>
      </c>
      <c r="O615" t="str">
        <f t="shared" si="78"/>
        <v>N</v>
      </c>
      <c r="P615" s="13">
        <f>VLOOKUP(E615, 'Season Position'!$A$34:$C$49,2,FALSE)</f>
        <v>7</v>
      </c>
      <c r="Q615" s="13" t="str">
        <f>VLOOKUP(E615, 'Season Position'!$A$34:$C$49,3,FALSE)</f>
        <v>Playoffs</v>
      </c>
      <c r="R615">
        <f t="shared" si="79"/>
        <v>0</v>
      </c>
      <c r="S615" s="21" t="str">
        <f t="shared" si="76"/>
        <v>50-59</v>
      </c>
    </row>
    <row r="616" spans="1:19" ht="15.75" customHeight="1">
      <c r="A616" s="1">
        <v>308</v>
      </c>
      <c r="B616" s="1">
        <v>2014</v>
      </c>
      <c r="C616" s="1">
        <v>11</v>
      </c>
      <c r="D616" s="1" t="s">
        <v>9</v>
      </c>
      <c r="E616" s="1" t="s">
        <v>13</v>
      </c>
      <c r="F616" s="1" t="s">
        <v>20</v>
      </c>
      <c r="G616" s="1">
        <v>53</v>
      </c>
      <c r="H616" s="1">
        <v>92</v>
      </c>
      <c r="I616" s="1" t="s">
        <v>37</v>
      </c>
      <c r="J616">
        <f t="shared" si="72"/>
        <v>0</v>
      </c>
      <c r="K616">
        <f t="shared" si="73"/>
        <v>1</v>
      </c>
      <c r="L616">
        <f t="shared" si="74"/>
        <v>0</v>
      </c>
      <c r="M616">
        <f t="shared" si="77"/>
        <v>15</v>
      </c>
      <c r="N616" s="6">
        <f t="shared" si="75"/>
        <v>6.6666666666666652E-2</v>
      </c>
      <c r="O616" t="str">
        <f t="shared" si="78"/>
        <v>N</v>
      </c>
      <c r="P616" s="13">
        <f>VLOOKUP(E616, 'Season Position'!$A$34:$C$49,2,FALSE)</f>
        <v>14</v>
      </c>
      <c r="Q616" s="13" t="str">
        <f>VLOOKUP(E616, 'Season Position'!$A$34:$C$49,3,FALSE)</f>
        <v>Missed</v>
      </c>
      <c r="R616">
        <f t="shared" si="79"/>
        <v>0</v>
      </c>
      <c r="S616" s="21" t="str">
        <f t="shared" si="76"/>
        <v>50-59</v>
      </c>
    </row>
    <row r="617" spans="1:19" ht="15.75" customHeight="1">
      <c r="A617" s="1">
        <v>308</v>
      </c>
      <c r="B617" s="1">
        <v>2014</v>
      </c>
      <c r="C617" s="1">
        <v>11</v>
      </c>
      <c r="D617" s="1" t="s">
        <v>9</v>
      </c>
      <c r="E617" s="1" t="s">
        <v>20</v>
      </c>
      <c r="F617" s="1" t="s">
        <v>13</v>
      </c>
      <c r="G617" s="1">
        <v>92</v>
      </c>
      <c r="H617" s="1">
        <v>53</v>
      </c>
      <c r="I617" s="1" t="s">
        <v>35</v>
      </c>
      <c r="J617">
        <f t="shared" si="72"/>
        <v>1</v>
      </c>
      <c r="K617">
        <f t="shared" si="73"/>
        <v>0</v>
      </c>
      <c r="L617">
        <f t="shared" si="74"/>
        <v>0</v>
      </c>
      <c r="M617">
        <f t="shared" si="77"/>
        <v>4</v>
      </c>
      <c r="N617" s="6">
        <f t="shared" si="75"/>
        <v>0.8</v>
      </c>
      <c r="O617" t="str">
        <f t="shared" si="78"/>
        <v>N</v>
      </c>
      <c r="P617" s="13">
        <f>VLOOKUP(E617, 'Season Position'!$A$34:$C$49,2,FALSE)</f>
        <v>12</v>
      </c>
      <c r="Q617" s="13" t="str">
        <f>VLOOKUP(E617, 'Season Position'!$A$34:$C$49,3,FALSE)</f>
        <v>Missed</v>
      </c>
      <c r="R617">
        <f t="shared" si="79"/>
        <v>1</v>
      </c>
      <c r="S617" s="21" t="str">
        <f t="shared" si="76"/>
        <v>90-99</v>
      </c>
    </row>
    <row r="618" spans="1:19" ht="15.75" customHeight="1">
      <c r="A618" s="1">
        <v>309</v>
      </c>
      <c r="B618" s="1">
        <v>2014</v>
      </c>
      <c r="C618" s="1">
        <v>11</v>
      </c>
      <c r="D618" s="1" t="s">
        <v>9</v>
      </c>
      <c r="E618" s="1" t="s">
        <v>26</v>
      </c>
      <c r="F618" s="1" t="s">
        <v>18</v>
      </c>
      <c r="G618" s="1">
        <v>89</v>
      </c>
      <c r="H618" s="1">
        <v>57</v>
      </c>
      <c r="I618" s="1" t="s">
        <v>35</v>
      </c>
      <c r="J618">
        <f t="shared" si="72"/>
        <v>1</v>
      </c>
      <c r="K618">
        <f t="shared" si="73"/>
        <v>0</v>
      </c>
      <c r="L618">
        <f t="shared" si="74"/>
        <v>0</v>
      </c>
      <c r="M618">
        <f t="shared" si="77"/>
        <v>6</v>
      </c>
      <c r="N618" s="6">
        <f t="shared" si="75"/>
        <v>0.66666666666666674</v>
      </c>
      <c r="O618" t="str">
        <f t="shared" si="78"/>
        <v>N</v>
      </c>
      <c r="P618" s="13">
        <f>VLOOKUP(E618, 'Season Position'!$A$34:$C$49,2,FALSE)</f>
        <v>6</v>
      </c>
      <c r="Q618" s="13" t="str">
        <f>VLOOKUP(E618, 'Season Position'!$A$34:$C$49,3,FALSE)</f>
        <v>Playoffs</v>
      </c>
      <c r="R618">
        <f t="shared" si="79"/>
        <v>1</v>
      </c>
      <c r="S618" s="21" t="str">
        <f t="shared" si="76"/>
        <v>80-89</v>
      </c>
    </row>
    <row r="619" spans="1:19" ht="15.75" customHeight="1">
      <c r="A619" s="1">
        <v>309</v>
      </c>
      <c r="B619" s="1">
        <v>2014</v>
      </c>
      <c r="C619" s="1">
        <v>11</v>
      </c>
      <c r="D619" s="1" t="s">
        <v>9</v>
      </c>
      <c r="E619" s="1" t="s">
        <v>18</v>
      </c>
      <c r="F619" s="1" t="s">
        <v>26</v>
      </c>
      <c r="G619" s="1">
        <v>57</v>
      </c>
      <c r="H619" s="1">
        <v>89</v>
      </c>
      <c r="I619" s="1" t="s">
        <v>37</v>
      </c>
      <c r="J619">
        <f t="shared" si="72"/>
        <v>0</v>
      </c>
      <c r="K619">
        <f t="shared" si="73"/>
        <v>1</v>
      </c>
      <c r="L619">
        <f t="shared" si="74"/>
        <v>0</v>
      </c>
      <c r="M619">
        <f t="shared" si="77"/>
        <v>13</v>
      </c>
      <c r="N619" s="6">
        <f t="shared" si="75"/>
        <v>0.19999999999999996</v>
      </c>
      <c r="O619" t="str">
        <f t="shared" si="78"/>
        <v>N</v>
      </c>
      <c r="P619" s="13">
        <f>VLOOKUP(E619, 'Season Position'!$A$34:$C$49,2,FALSE)</f>
        <v>13</v>
      </c>
      <c r="Q619" s="13" t="str">
        <f>VLOOKUP(E619, 'Season Position'!$A$34:$C$49,3,FALSE)</f>
        <v>Missed</v>
      </c>
      <c r="R619">
        <f t="shared" si="79"/>
        <v>0</v>
      </c>
      <c r="S619" s="21" t="str">
        <f t="shared" si="76"/>
        <v>50-59</v>
      </c>
    </row>
    <row r="620" spans="1:19" ht="15.75" customHeight="1">
      <c r="A620" s="1">
        <v>310</v>
      </c>
      <c r="B620" s="1">
        <v>2014</v>
      </c>
      <c r="C620" s="1">
        <v>11</v>
      </c>
      <c r="D620" s="1" t="s">
        <v>9</v>
      </c>
      <c r="E620" s="1" t="s">
        <v>31</v>
      </c>
      <c r="F620" s="1" t="s">
        <v>11</v>
      </c>
      <c r="G620" s="1">
        <v>67</v>
      </c>
      <c r="H620" s="1">
        <v>125</v>
      </c>
      <c r="I620" s="1" t="s">
        <v>37</v>
      </c>
      <c r="J620">
        <f t="shared" si="72"/>
        <v>0</v>
      </c>
      <c r="K620">
        <f t="shared" si="73"/>
        <v>1</v>
      </c>
      <c r="L620">
        <f t="shared" si="74"/>
        <v>0</v>
      </c>
      <c r="M620">
        <f t="shared" si="77"/>
        <v>8</v>
      </c>
      <c r="N620" s="6">
        <f t="shared" si="75"/>
        <v>0.53333333333333333</v>
      </c>
      <c r="O620" t="str">
        <f t="shared" si="78"/>
        <v>N</v>
      </c>
      <c r="P620" s="13">
        <f>VLOOKUP(E620, 'Season Position'!$A$34:$C$49,2,FALSE)</f>
        <v>9</v>
      </c>
      <c r="Q620" s="13" t="str">
        <f>VLOOKUP(E620, 'Season Position'!$A$34:$C$49,3,FALSE)</f>
        <v>Missed</v>
      </c>
      <c r="R620">
        <f t="shared" si="79"/>
        <v>0</v>
      </c>
      <c r="S620" s="21" t="str">
        <f t="shared" si="76"/>
        <v>60-69</v>
      </c>
    </row>
    <row r="621" spans="1:19" ht="15.75" customHeight="1">
      <c r="A621" s="1">
        <v>310</v>
      </c>
      <c r="B621" s="1">
        <v>2014</v>
      </c>
      <c r="C621" s="1">
        <v>11</v>
      </c>
      <c r="D621" s="1" t="s">
        <v>9</v>
      </c>
      <c r="E621" s="1" t="s">
        <v>11</v>
      </c>
      <c r="F621" s="1" t="s">
        <v>31</v>
      </c>
      <c r="G621" s="1">
        <v>125</v>
      </c>
      <c r="H621" s="1">
        <v>67</v>
      </c>
      <c r="I621" s="1" t="s">
        <v>35</v>
      </c>
      <c r="J621">
        <f t="shared" si="72"/>
        <v>1</v>
      </c>
      <c r="K621">
        <f t="shared" si="73"/>
        <v>0</v>
      </c>
      <c r="L621">
        <f t="shared" si="74"/>
        <v>0</v>
      </c>
      <c r="M621">
        <f t="shared" si="77"/>
        <v>1</v>
      </c>
      <c r="N621" s="6">
        <f t="shared" si="75"/>
        <v>1</v>
      </c>
      <c r="O621" t="str">
        <f t="shared" si="78"/>
        <v>Y</v>
      </c>
      <c r="P621" s="13">
        <f>VLOOKUP(E621, 'Season Position'!$A$34:$C$49,2,FALSE)</f>
        <v>4</v>
      </c>
      <c r="Q621" s="13" t="str">
        <f>VLOOKUP(E621, 'Season Position'!$A$34:$C$49,3,FALSE)</f>
        <v>Playoffs</v>
      </c>
      <c r="R621">
        <f t="shared" si="79"/>
        <v>1</v>
      </c>
      <c r="S621" s="21" t="str">
        <f t="shared" si="76"/>
        <v>120-129</v>
      </c>
    </row>
    <row r="622" spans="1:19" ht="15.75" customHeight="1">
      <c r="A622" s="1">
        <v>311</v>
      </c>
      <c r="B622" s="1">
        <v>2014</v>
      </c>
      <c r="C622" s="1">
        <v>11</v>
      </c>
      <c r="D622" s="1" t="s">
        <v>9</v>
      </c>
      <c r="E622" s="1" t="s">
        <v>30</v>
      </c>
      <c r="F622" s="1" t="s">
        <v>29</v>
      </c>
      <c r="G622" s="1">
        <v>85</v>
      </c>
      <c r="H622" s="1">
        <v>58</v>
      </c>
      <c r="I622" s="1" t="s">
        <v>35</v>
      </c>
      <c r="J622">
        <f t="shared" si="72"/>
        <v>1</v>
      </c>
      <c r="K622">
        <f t="shared" si="73"/>
        <v>0</v>
      </c>
      <c r="L622">
        <f t="shared" si="74"/>
        <v>0</v>
      </c>
      <c r="M622">
        <f t="shared" si="77"/>
        <v>7</v>
      </c>
      <c r="N622" s="6">
        <f t="shared" si="75"/>
        <v>0.6</v>
      </c>
      <c r="O622" t="str">
        <f t="shared" si="78"/>
        <v>N</v>
      </c>
      <c r="P622" s="13">
        <f>VLOOKUP(E622, 'Season Position'!$A$34:$C$49,2,FALSE)</f>
        <v>11</v>
      </c>
      <c r="Q622" s="13" t="str">
        <f>VLOOKUP(E622, 'Season Position'!$A$34:$C$49,3,FALSE)</f>
        <v>Missed</v>
      </c>
      <c r="R622">
        <f t="shared" si="79"/>
        <v>1</v>
      </c>
      <c r="S622" s="21" t="str">
        <f t="shared" si="76"/>
        <v>80-89</v>
      </c>
    </row>
    <row r="623" spans="1:19" ht="15.75" customHeight="1">
      <c r="A623" s="1">
        <v>311</v>
      </c>
      <c r="B623" s="1">
        <v>2014</v>
      </c>
      <c r="C623" s="1">
        <v>11</v>
      </c>
      <c r="D623" s="1" t="s">
        <v>9</v>
      </c>
      <c r="E623" s="1" t="s">
        <v>29</v>
      </c>
      <c r="F623" s="1" t="s">
        <v>30</v>
      </c>
      <c r="G623" s="1">
        <v>58</v>
      </c>
      <c r="H623" s="1">
        <v>85</v>
      </c>
      <c r="I623" s="1" t="s">
        <v>37</v>
      </c>
      <c r="J623">
        <f t="shared" si="72"/>
        <v>0</v>
      </c>
      <c r="K623">
        <f t="shared" si="73"/>
        <v>1</v>
      </c>
      <c r="L623">
        <f t="shared" si="74"/>
        <v>0</v>
      </c>
      <c r="M623">
        <f t="shared" si="77"/>
        <v>12</v>
      </c>
      <c r="N623" s="6">
        <f t="shared" si="75"/>
        <v>0.26666666666666672</v>
      </c>
      <c r="O623" t="str">
        <f t="shared" si="78"/>
        <v>N</v>
      </c>
      <c r="P623" s="13">
        <f>VLOOKUP(E623, 'Season Position'!$A$34:$C$49,2,FALSE)</f>
        <v>16</v>
      </c>
      <c r="Q623" s="13" t="str">
        <f>VLOOKUP(E623, 'Season Position'!$A$34:$C$49,3,FALSE)</f>
        <v>Missed</v>
      </c>
      <c r="R623">
        <f t="shared" si="79"/>
        <v>0</v>
      </c>
      <c r="S623" s="21" t="str">
        <f t="shared" si="76"/>
        <v>50-59</v>
      </c>
    </row>
    <row r="624" spans="1:19" ht="15.75" customHeight="1">
      <c r="A624" s="1">
        <v>312</v>
      </c>
      <c r="B624" s="1">
        <v>2014</v>
      </c>
      <c r="C624" s="1">
        <v>12</v>
      </c>
      <c r="D624" s="1" t="s">
        <v>9</v>
      </c>
      <c r="E624" s="1" t="s">
        <v>10</v>
      </c>
      <c r="F624" s="1" t="s">
        <v>28</v>
      </c>
      <c r="G624" s="1">
        <v>128</v>
      </c>
      <c r="H624" s="1">
        <v>87</v>
      </c>
      <c r="I624" s="1" t="s">
        <v>35</v>
      </c>
      <c r="J624">
        <f t="shared" si="72"/>
        <v>1</v>
      </c>
      <c r="K624">
        <f t="shared" si="73"/>
        <v>0</v>
      </c>
      <c r="L624">
        <f t="shared" si="74"/>
        <v>0</v>
      </c>
      <c r="M624">
        <f t="shared" si="77"/>
        <v>1</v>
      </c>
      <c r="N624" s="6">
        <f t="shared" si="75"/>
        <v>1</v>
      </c>
      <c r="O624" t="str">
        <f t="shared" si="78"/>
        <v>Y</v>
      </c>
      <c r="P624" s="13">
        <f>VLOOKUP(E624, 'Season Position'!$A$34:$C$49,2,FALSE)</f>
        <v>1</v>
      </c>
      <c r="Q624" s="13" t="str">
        <f>VLOOKUP(E624, 'Season Position'!$A$34:$C$49,3,FALSE)</f>
        <v>Playoffs</v>
      </c>
      <c r="R624">
        <f t="shared" si="79"/>
        <v>1</v>
      </c>
      <c r="S624" s="21" t="str">
        <f t="shared" si="76"/>
        <v>120-129</v>
      </c>
    </row>
    <row r="625" spans="1:19" ht="15.75" customHeight="1">
      <c r="A625" s="1">
        <v>312</v>
      </c>
      <c r="B625" s="1">
        <v>2014</v>
      </c>
      <c r="C625" s="1">
        <v>12</v>
      </c>
      <c r="D625" s="1" t="s">
        <v>9</v>
      </c>
      <c r="E625" s="1" t="s">
        <v>28</v>
      </c>
      <c r="F625" s="1" t="s">
        <v>10</v>
      </c>
      <c r="G625" s="1">
        <v>87</v>
      </c>
      <c r="H625" s="1">
        <v>128</v>
      </c>
      <c r="I625" s="1" t="s">
        <v>37</v>
      </c>
      <c r="J625">
        <f t="shared" si="72"/>
        <v>0</v>
      </c>
      <c r="K625">
        <f t="shared" si="73"/>
        <v>1</v>
      </c>
      <c r="L625">
        <f t="shared" si="74"/>
        <v>0</v>
      </c>
      <c r="M625">
        <f t="shared" si="77"/>
        <v>10</v>
      </c>
      <c r="N625" s="6">
        <f t="shared" si="75"/>
        <v>0.4</v>
      </c>
      <c r="O625" t="str">
        <f t="shared" si="78"/>
        <v>N</v>
      </c>
      <c r="P625" s="13">
        <f>VLOOKUP(E625, 'Season Position'!$A$34:$C$49,2,FALSE)</f>
        <v>10</v>
      </c>
      <c r="Q625" s="13" t="str">
        <f>VLOOKUP(E625, 'Season Position'!$A$34:$C$49,3,FALSE)</f>
        <v>Missed</v>
      </c>
      <c r="R625">
        <f t="shared" si="79"/>
        <v>0</v>
      </c>
      <c r="S625" s="21" t="str">
        <f t="shared" si="76"/>
        <v>80-89</v>
      </c>
    </row>
    <row r="626" spans="1:19" ht="15.75" customHeight="1">
      <c r="A626" s="1">
        <v>313</v>
      </c>
      <c r="B626" s="1">
        <v>2014</v>
      </c>
      <c r="C626" s="1">
        <v>12</v>
      </c>
      <c r="D626" s="1" t="s">
        <v>9</v>
      </c>
      <c r="E626" s="1" t="s">
        <v>21</v>
      </c>
      <c r="F626" s="1" t="s">
        <v>26</v>
      </c>
      <c r="G626" s="1">
        <v>68</v>
      </c>
      <c r="H626" s="1">
        <v>62</v>
      </c>
      <c r="I626" s="1" t="s">
        <v>35</v>
      </c>
      <c r="J626">
        <f t="shared" si="72"/>
        <v>1</v>
      </c>
      <c r="K626">
        <f t="shared" si="73"/>
        <v>0</v>
      </c>
      <c r="L626">
        <f t="shared" si="74"/>
        <v>0</v>
      </c>
      <c r="M626">
        <f t="shared" si="77"/>
        <v>12</v>
      </c>
      <c r="N626" s="6">
        <f t="shared" si="75"/>
        <v>0.26666666666666672</v>
      </c>
      <c r="O626" t="str">
        <f t="shared" si="78"/>
        <v>N</v>
      </c>
      <c r="P626" s="13">
        <f>VLOOKUP(E626, 'Season Position'!$A$34:$C$49,2,FALSE)</f>
        <v>15</v>
      </c>
      <c r="Q626" s="13" t="str">
        <f>VLOOKUP(E626, 'Season Position'!$A$34:$C$49,3,FALSE)</f>
        <v>Missed</v>
      </c>
      <c r="R626">
        <f t="shared" si="79"/>
        <v>1</v>
      </c>
      <c r="S626" s="21" t="str">
        <f t="shared" si="76"/>
        <v>60-69</v>
      </c>
    </row>
    <row r="627" spans="1:19" ht="15.75" customHeight="1">
      <c r="A627" s="1">
        <v>313</v>
      </c>
      <c r="B627" s="1">
        <v>2014</v>
      </c>
      <c r="C627" s="1">
        <v>12</v>
      </c>
      <c r="D627" s="1" t="s">
        <v>9</v>
      </c>
      <c r="E627" s="1" t="s">
        <v>26</v>
      </c>
      <c r="F627" s="1" t="s">
        <v>21</v>
      </c>
      <c r="G627" s="1">
        <v>62</v>
      </c>
      <c r="H627" s="1">
        <v>68</v>
      </c>
      <c r="I627" s="1" t="s">
        <v>37</v>
      </c>
      <c r="J627">
        <f t="shared" si="72"/>
        <v>0</v>
      </c>
      <c r="K627">
        <f t="shared" si="73"/>
        <v>1</v>
      </c>
      <c r="L627">
        <f t="shared" si="74"/>
        <v>0</v>
      </c>
      <c r="M627">
        <f t="shared" si="77"/>
        <v>13</v>
      </c>
      <c r="N627" s="6">
        <f t="shared" si="75"/>
        <v>0.19999999999999996</v>
      </c>
      <c r="O627" t="str">
        <f t="shared" si="78"/>
        <v>N</v>
      </c>
      <c r="P627" s="13">
        <f>VLOOKUP(E627, 'Season Position'!$A$34:$C$49,2,FALSE)</f>
        <v>6</v>
      </c>
      <c r="Q627" s="13" t="str">
        <f>VLOOKUP(E627, 'Season Position'!$A$34:$C$49,3,FALSE)</f>
        <v>Playoffs</v>
      </c>
      <c r="R627">
        <f t="shared" si="79"/>
        <v>0</v>
      </c>
      <c r="S627" s="21" t="str">
        <f t="shared" si="76"/>
        <v>60-69</v>
      </c>
    </row>
    <row r="628" spans="1:19" ht="15.75" customHeight="1">
      <c r="A628" s="1">
        <v>314</v>
      </c>
      <c r="B628" s="1">
        <v>2014</v>
      </c>
      <c r="C628" s="1">
        <v>12</v>
      </c>
      <c r="D628" s="1" t="s">
        <v>9</v>
      </c>
      <c r="E628" s="1" t="s">
        <v>13</v>
      </c>
      <c r="F628" s="1" t="s">
        <v>11</v>
      </c>
      <c r="G628" s="1">
        <v>89</v>
      </c>
      <c r="H628" s="1">
        <v>108</v>
      </c>
      <c r="I628" s="1" t="s">
        <v>37</v>
      </c>
      <c r="J628">
        <f t="shared" si="72"/>
        <v>0</v>
      </c>
      <c r="K628">
        <f t="shared" si="73"/>
        <v>1</v>
      </c>
      <c r="L628">
        <f t="shared" si="74"/>
        <v>0</v>
      </c>
      <c r="M628">
        <f t="shared" si="77"/>
        <v>6</v>
      </c>
      <c r="N628" s="6">
        <f t="shared" si="75"/>
        <v>0.66666666666666674</v>
      </c>
      <c r="O628" t="str">
        <f t="shared" si="78"/>
        <v>N</v>
      </c>
      <c r="P628" s="13">
        <f>VLOOKUP(E628, 'Season Position'!$A$34:$C$49,2,FALSE)</f>
        <v>14</v>
      </c>
      <c r="Q628" s="13" t="str">
        <f>VLOOKUP(E628, 'Season Position'!$A$34:$C$49,3,FALSE)</f>
        <v>Missed</v>
      </c>
      <c r="R628">
        <f t="shared" si="79"/>
        <v>0</v>
      </c>
      <c r="S628" s="21" t="str">
        <f t="shared" si="76"/>
        <v>80-89</v>
      </c>
    </row>
    <row r="629" spans="1:19" ht="15.75" customHeight="1">
      <c r="A629" s="1">
        <v>314</v>
      </c>
      <c r="B629" s="1">
        <v>2014</v>
      </c>
      <c r="C629" s="1">
        <v>12</v>
      </c>
      <c r="D629" s="1" t="s">
        <v>9</v>
      </c>
      <c r="E629" s="1" t="s">
        <v>11</v>
      </c>
      <c r="F629" s="1" t="s">
        <v>13</v>
      </c>
      <c r="G629" s="1">
        <v>108</v>
      </c>
      <c r="H629" s="1">
        <v>89</v>
      </c>
      <c r="I629" s="1" t="s">
        <v>35</v>
      </c>
      <c r="J629">
        <f t="shared" si="72"/>
        <v>1</v>
      </c>
      <c r="K629">
        <f t="shared" si="73"/>
        <v>0</v>
      </c>
      <c r="L629">
        <f t="shared" si="74"/>
        <v>0</v>
      </c>
      <c r="M629">
        <f t="shared" si="77"/>
        <v>3</v>
      </c>
      <c r="N629" s="6">
        <f t="shared" si="75"/>
        <v>0.8666666666666667</v>
      </c>
      <c r="O629" t="str">
        <f t="shared" si="78"/>
        <v>Y</v>
      </c>
      <c r="P629" s="13">
        <f>VLOOKUP(E629, 'Season Position'!$A$34:$C$49,2,FALSE)</f>
        <v>4</v>
      </c>
      <c r="Q629" s="13" t="str">
        <f>VLOOKUP(E629, 'Season Position'!$A$34:$C$49,3,FALSE)</f>
        <v>Playoffs</v>
      </c>
      <c r="R629">
        <f t="shared" si="79"/>
        <v>1</v>
      </c>
      <c r="S629" s="21" t="str">
        <f t="shared" si="76"/>
        <v>100-109</v>
      </c>
    </row>
    <row r="630" spans="1:19" ht="15.75" customHeight="1">
      <c r="A630" s="1">
        <v>315</v>
      </c>
      <c r="B630" s="1">
        <v>2014</v>
      </c>
      <c r="C630" s="1">
        <v>12</v>
      </c>
      <c r="D630" s="1" t="s">
        <v>9</v>
      </c>
      <c r="E630" s="1" t="s">
        <v>16</v>
      </c>
      <c r="F630" s="1" t="s">
        <v>18</v>
      </c>
      <c r="G630" s="1">
        <v>54</v>
      </c>
      <c r="H630" s="1">
        <v>59</v>
      </c>
      <c r="I630" s="1" t="s">
        <v>37</v>
      </c>
      <c r="J630">
        <f t="shared" si="72"/>
        <v>0</v>
      </c>
      <c r="K630">
        <f t="shared" si="73"/>
        <v>1</v>
      </c>
      <c r="L630">
        <f t="shared" si="74"/>
        <v>0</v>
      </c>
      <c r="M630">
        <f t="shared" si="77"/>
        <v>15</v>
      </c>
      <c r="N630" s="6">
        <f t="shared" si="75"/>
        <v>6.6666666666666652E-2</v>
      </c>
      <c r="O630" t="str">
        <f t="shared" si="78"/>
        <v>N</v>
      </c>
      <c r="P630" s="13">
        <f>VLOOKUP(E630, 'Season Position'!$A$34:$C$49,2,FALSE)</f>
        <v>2</v>
      </c>
      <c r="Q630" s="13" t="str">
        <f>VLOOKUP(E630, 'Season Position'!$A$34:$C$49,3,FALSE)</f>
        <v>Playoffs</v>
      </c>
      <c r="R630">
        <f t="shared" si="79"/>
        <v>0</v>
      </c>
      <c r="S630" s="21" t="str">
        <f t="shared" si="76"/>
        <v>50-59</v>
      </c>
    </row>
    <row r="631" spans="1:19" ht="15.75" customHeight="1">
      <c r="A631" s="1">
        <v>315</v>
      </c>
      <c r="B631" s="1">
        <v>2014</v>
      </c>
      <c r="C631" s="1">
        <v>12</v>
      </c>
      <c r="D631" s="1" t="s">
        <v>9</v>
      </c>
      <c r="E631" s="1" t="s">
        <v>18</v>
      </c>
      <c r="F631" s="1" t="s">
        <v>16</v>
      </c>
      <c r="G631" s="1">
        <v>59</v>
      </c>
      <c r="H631" s="1">
        <v>54</v>
      </c>
      <c r="I631" s="1" t="s">
        <v>35</v>
      </c>
      <c r="J631">
        <f t="shared" si="72"/>
        <v>1</v>
      </c>
      <c r="K631">
        <f t="shared" si="73"/>
        <v>0</v>
      </c>
      <c r="L631">
        <f t="shared" si="74"/>
        <v>0</v>
      </c>
      <c r="M631">
        <f t="shared" si="77"/>
        <v>14</v>
      </c>
      <c r="N631" s="6">
        <f t="shared" si="75"/>
        <v>0.1333333333333333</v>
      </c>
      <c r="O631" t="str">
        <f t="shared" si="78"/>
        <v>N</v>
      </c>
      <c r="P631" s="13">
        <f>VLOOKUP(E631, 'Season Position'!$A$34:$C$49,2,FALSE)</f>
        <v>13</v>
      </c>
      <c r="Q631" s="13" t="str">
        <f>VLOOKUP(E631, 'Season Position'!$A$34:$C$49,3,FALSE)</f>
        <v>Missed</v>
      </c>
      <c r="R631">
        <f t="shared" si="79"/>
        <v>1</v>
      </c>
      <c r="S631" s="21" t="str">
        <f t="shared" si="76"/>
        <v>50-59</v>
      </c>
    </row>
    <row r="632" spans="1:19" ht="15.75" customHeight="1">
      <c r="A632" s="1">
        <v>316</v>
      </c>
      <c r="B632" s="1">
        <v>2014</v>
      </c>
      <c r="C632" s="1">
        <v>12</v>
      </c>
      <c r="D632" s="1" t="s">
        <v>9</v>
      </c>
      <c r="E632" s="1" t="s">
        <v>31</v>
      </c>
      <c r="F632" s="1" t="s">
        <v>20</v>
      </c>
      <c r="G632" s="1">
        <v>115</v>
      </c>
      <c r="H632" s="1">
        <v>89</v>
      </c>
      <c r="I632" s="1" t="s">
        <v>35</v>
      </c>
      <c r="J632">
        <f t="shared" si="72"/>
        <v>1</v>
      </c>
      <c r="K632">
        <f t="shared" si="73"/>
        <v>0</v>
      </c>
      <c r="L632">
        <f t="shared" si="74"/>
        <v>0</v>
      </c>
      <c r="M632">
        <f t="shared" si="77"/>
        <v>2</v>
      </c>
      <c r="N632" s="6">
        <f t="shared" si="75"/>
        <v>0.93333333333333335</v>
      </c>
      <c r="O632" t="str">
        <f t="shared" si="78"/>
        <v>Y</v>
      </c>
      <c r="P632" s="13">
        <f>VLOOKUP(E632, 'Season Position'!$A$34:$C$49,2,FALSE)</f>
        <v>9</v>
      </c>
      <c r="Q632" s="13" t="str">
        <f>VLOOKUP(E632, 'Season Position'!$A$34:$C$49,3,FALSE)</f>
        <v>Missed</v>
      </c>
      <c r="R632">
        <f t="shared" si="79"/>
        <v>1</v>
      </c>
      <c r="S632" s="21" t="str">
        <f t="shared" si="76"/>
        <v>110-119</v>
      </c>
    </row>
    <row r="633" spans="1:19" ht="15.75" customHeight="1">
      <c r="A633" s="1">
        <v>316</v>
      </c>
      <c r="B633" s="1">
        <v>2014</v>
      </c>
      <c r="C633" s="1">
        <v>12</v>
      </c>
      <c r="D633" s="1" t="s">
        <v>9</v>
      </c>
      <c r="E633" s="1" t="s">
        <v>20</v>
      </c>
      <c r="F633" s="1" t="s">
        <v>31</v>
      </c>
      <c r="G633" s="1">
        <v>89</v>
      </c>
      <c r="H633" s="1">
        <v>115</v>
      </c>
      <c r="I633" s="1" t="s">
        <v>37</v>
      </c>
      <c r="J633">
        <f t="shared" si="72"/>
        <v>0</v>
      </c>
      <c r="K633">
        <f t="shared" si="73"/>
        <v>1</v>
      </c>
      <c r="L633">
        <f t="shared" si="74"/>
        <v>0</v>
      </c>
      <c r="M633">
        <f t="shared" si="77"/>
        <v>6</v>
      </c>
      <c r="N633" s="6">
        <f t="shared" si="75"/>
        <v>0.66666666666666674</v>
      </c>
      <c r="O633" t="str">
        <f t="shared" si="78"/>
        <v>N</v>
      </c>
      <c r="P633" s="13">
        <f>VLOOKUP(E633, 'Season Position'!$A$34:$C$49,2,FALSE)</f>
        <v>12</v>
      </c>
      <c r="Q633" s="13" t="str">
        <f>VLOOKUP(E633, 'Season Position'!$A$34:$C$49,3,FALSE)</f>
        <v>Missed</v>
      </c>
      <c r="R633">
        <f t="shared" si="79"/>
        <v>0</v>
      </c>
      <c r="S633" s="21" t="str">
        <f t="shared" si="76"/>
        <v>80-89</v>
      </c>
    </row>
    <row r="634" spans="1:19" ht="15.75" customHeight="1">
      <c r="A634" s="1">
        <v>317</v>
      </c>
      <c r="B634" s="1">
        <v>2014</v>
      </c>
      <c r="C634" s="1">
        <v>12</v>
      </c>
      <c r="D634" s="1" t="s">
        <v>9</v>
      </c>
      <c r="E634" s="1" t="s">
        <v>25</v>
      </c>
      <c r="F634" s="1" t="s">
        <v>27</v>
      </c>
      <c r="G634" s="1">
        <v>74</v>
      </c>
      <c r="H634" s="1">
        <v>88</v>
      </c>
      <c r="I634" s="1" t="s">
        <v>37</v>
      </c>
      <c r="J634">
        <f t="shared" si="72"/>
        <v>0</v>
      </c>
      <c r="K634">
        <f t="shared" si="73"/>
        <v>1</v>
      </c>
      <c r="L634">
        <f t="shared" si="74"/>
        <v>0</v>
      </c>
      <c r="M634">
        <f t="shared" si="77"/>
        <v>11</v>
      </c>
      <c r="N634" s="6">
        <f t="shared" si="75"/>
        <v>0.33333333333333337</v>
      </c>
      <c r="O634" t="str">
        <f t="shared" si="78"/>
        <v>N</v>
      </c>
      <c r="P634" s="13">
        <f>VLOOKUP(E634, 'Season Position'!$A$34:$C$49,2,FALSE)</f>
        <v>3</v>
      </c>
      <c r="Q634" s="13" t="str">
        <f>VLOOKUP(E634, 'Season Position'!$A$34:$C$49,3,FALSE)</f>
        <v>Playoffs</v>
      </c>
      <c r="R634">
        <f t="shared" si="79"/>
        <v>0</v>
      </c>
      <c r="S634" s="21" t="str">
        <f t="shared" si="76"/>
        <v>70-79</v>
      </c>
    </row>
    <row r="635" spans="1:19" ht="15.75" customHeight="1">
      <c r="A635" s="1">
        <v>317</v>
      </c>
      <c r="B635" s="1">
        <v>2014</v>
      </c>
      <c r="C635" s="1">
        <v>12</v>
      </c>
      <c r="D635" s="1" t="s">
        <v>9</v>
      </c>
      <c r="E635" s="1" t="s">
        <v>27</v>
      </c>
      <c r="F635" s="1" t="s">
        <v>25</v>
      </c>
      <c r="G635" s="1">
        <v>88</v>
      </c>
      <c r="H635" s="1">
        <v>74</v>
      </c>
      <c r="I635" s="1" t="s">
        <v>35</v>
      </c>
      <c r="J635">
        <f t="shared" si="72"/>
        <v>1</v>
      </c>
      <c r="K635">
        <f t="shared" si="73"/>
        <v>0</v>
      </c>
      <c r="L635">
        <f t="shared" si="74"/>
        <v>0</v>
      </c>
      <c r="M635">
        <f t="shared" si="77"/>
        <v>8</v>
      </c>
      <c r="N635" s="6">
        <f t="shared" si="75"/>
        <v>0.53333333333333333</v>
      </c>
      <c r="O635" t="str">
        <f t="shared" si="78"/>
        <v>N</v>
      </c>
      <c r="P635" s="13">
        <f>VLOOKUP(E635, 'Season Position'!$A$34:$C$49,2,FALSE)</f>
        <v>8</v>
      </c>
      <c r="Q635" s="13" t="str">
        <f>VLOOKUP(E635, 'Season Position'!$A$34:$C$49,3,FALSE)</f>
        <v>Playoffs</v>
      </c>
      <c r="R635">
        <f t="shared" si="79"/>
        <v>1</v>
      </c>
      <c r="S635" s="21" t="str">
        <f t="shared" si="76"/>
        <v>80-89</v>
      </c>
    </row>
    <row r="636" spans="1:19" ht="15.75" customHeight="1">
      <c r="A636" s="1">
        <v>318</v>
      </c>
      <c r="B636" s="1">
        <v>2014</v>
      </c>
      <c r="C636" s="1">
        <v>12</v>
      </c>
      <c r="D636" s="1" t="s">
        <v>9</v>
      </c>
      <c r="E636" s="1" t="s">
        <v>12</v>
      </c>
      <c r="F636" s="1" t="s">
        <v>30</v>
      </c>
      <c r="G636" s="1">
        <v>91</v>
      </c>
      <c r="H636" s="1">
        <v>88</v>
      </c>
      <c r="I636" s="1" t="s">
        <v>35</v>
      </c>
      <c r="J636">
        <f t="shared" si="72"/>
        <v>1</v>
      </c>
      <c r="K636">
        <f t="shared" si="73"/>
        <v>0</v>
      </c>
      <c r="L636">
        <f t="shared" si="74"/>
        <v>0</v>
      </c>
      <c r="M636">
        <f t="shared" si="77"/>
        <v>5</v>
      </c>
      <c r="N636" s="6">
        <f t="shared" si="75"/>
        <v>0.73333333333333339</v>
      </c>
      <c r="O636" t="str">
        <f t="shared" si="78"/>
        <v>N</v>
      </c>
      <c r="P636" s="13">
        <f>VLOOKUP(E636, 'Season Position'!$A$34:$C$49,2,FALSE)</f>
        <v>7</v>
      </c>
      <c r="Q636" s="13" t="str">
        <f>VLOOKUP(E636, 'Season Position'!$A$34:$C$49,3,FALSE)</f>
        <v>Playoffs</v>
      </c>
      <c r="R636">
        <f t="shared" si="79"/>
        <v>1</v>
      </c>
      <c r="S636" s="21" t="str">
        <f t="shared" si="76"/>
        <v>90-99</v>
      </c>
    </row>
    <row r="637" spans="1:19" ht="15.75" customHeight="1">
      <c r="A637" s="1">
        <v>318</v>
      </c>
      <c r="B637" s="1">
        <v>2014</v>
      </c>
      <c r="C637" s="1">
        <v>12</v>
      </c>
      <c r="D637" s="1" t="s">
        <v>9</v>
      </c>
      <c r="E637" s="1" t="s">
        <v>30</v>
      </c>
      <c r="F637" s="1" t="s">
        <v>12</v>
      </c>
      <c r="G637" s="1">
        <v>88</v>
      </c>
      <c r="H637" s="1">
        <v>91</v>
      </c>
      <c r="I637" s="1" t="s">
        <v>37</v>
      </c>
      <c r="J637">
        <f t="shared" si="72"/>
        <v>0</v>
      </c>
      <c r="K637">
        <f t="shared" si="73"/>
        <v>1</v>
      </c>
      <c r="L637">
        <f t="shared" si="74"/>
        <v>0</v>
      </c>
      <c r="M637">
        <f t="shared" si="77"/>
        <v>8</v>
      </c>
      <c r="N637" s="6">
        <f t="shared" si="75"/>
        <v>0.53333333333333333</v>
      </c>
      <c r="O637" t="str">
        <f t="shared" si="78"/>
        <v>N</v>
      </c>
      <c r="P637" s="13">
        <f>VLOOKUP(E637, 'Season Position'!$A$34:$C$49,2,FALSE)</f>
        <v>11</v>
      </c>
      <c r="Q637" s="13" t="str">
        <f>VLOOKUP(E637, 'Season Position'!$A$34:$C$49,3,FALSE)</f>
        <v>Missed</v>
      </c>
      <c r="R637">
        <f t="shared" si="79"/>
        <v>0</v>
      </c>
      <c r="S637" s="21" t="str">
        <f t="shared" si="76"/>
        <v>80-89</v>
      </c>
    </row>
    <row r="638" spans="1:19" ht="15.75" customHeight="1">
      <c r="A638" s="1">
        <v>319</v>
      </c>
      <c r="B638" s="1">
        <v>2014</v>
      </c>
      <c r="C638" s="1">
        <v>12</v>
      </c>
      <c r="D638" s="1" t="s">
        <v>9</v>
      </c>
      <c r="E638" s="1" t="s">
        <v>14</v>
      </c>
      <c r="F638" s="1" t="s">
        <v>29</v>
      </c>
      <c r="G638" s="1">
        <v>103</v>
      </c>
      <c r="H638" s="1">
        <v>46</v>
      </c>
      <c r="I638" s="1" t="s">
        <v>35</v>
      </c>
      <c r="J638">
        <f t="shared" si="72"/>
        <v>1</v>
      </c>
      <c r="K638">
        <f t="shared" si="73"/>
        <v>0</v>
      </c>
      <c r="L638">
        <f t="shared" si="74"/>
        <v>0</v>
      </c>
      <c r="M638">
        <f t="shared" si="77"/>
        <v>4</v>
      </c>
      <c r="N638" s="6">
        <f t="shared" si="75"/>
        <v>0.8</v>
      </c>
      <c r="O638" t="str">
        <f t="shared" si="78"/>
        <v>Y</v>
      </c>
      <c r="P638" s="13">
        <f>VLOOKUP(E638, 'Season Position'!$A$34:$C$49,2,FALSE)</f>
        <v>5</v>
      </c>
      <c r="Q638" s="13" t="str">
        <f>VLOOKUP(E638, 'Season Position'!$A$34:$C$49,3,FALSE)</f>
        <v>Playoffs</v>
      </c>
      <c r="R638">
        <f t="shared" si="79"/>
        <v>1</v>
      </c>
      <c r="S638" s="21" t="str">
        <f t="shared" si="76"/>
        <v>100-109</v>
      </c>
    </row>
    <row r="639" spans="1:19" ht="15.75" customHeight="1">
      <c r="A639" s="1">
        <v>319</v>
      </c>
      <c r="B639" s="1">
        <v>2014</v>
      </c>
      <c r="C639" s="1">
        <v>12</v>
      </c>
      <c r="D639" s="1" t="s">
        <v>9</v>
      </c>
      <c r="E639" s="1" t="s">
        <v>29</v>
      </c>
      <c r="F639" s="1" t="s">
        <v>14</v>
      </c>
      <c r="G639" s="1">
        <v>46</v>
      </c>
      <c r="H639" s="1">
        <v>103</v>
      </c>
      <c r="I639" s="1" t="s">
        <v>37</v>
      </c>
      <c r="J639">
        <f t="shared" si="72"/>
        <v>0</v>
      </c>
      <c r="K639">
        <f t="shared" si="73"/>
        <v>1</v>
      </c>
      <c r="L639">
        <f t="shared" si="74"/>
        <v>0</v>
      </c>
      <c r="M639">
        <f t="shared" si="77"/>
        <v>16</v>
      </c>
      <c r="N639" s="6">
        <f t="shared" si="75"/>
        <v>0</v>
      </c>
      <c r="O639" t="str">
        <f t="shared" si="78"/>
        <v>N</v>
      </c>
      <c r="P639" s="13">
        <f>VLOOKUP(E639, 'Season Position'!$A$34:$C$49,2,FALSE)</f>
        <v>16</v>
      </c>
      <c r="Q639" s="13" t="str">
        <f>VLOOKUP(E639, 'Season Position'!$A$34:$C$49,3,FALSE)</f>
        <v>Missed</v>
      </c>
      <c r="R639">
        <f t="shared" si="79"/>
        <v>0</v>
      </c>
      <c r="S639" s="21" t="str">
        <f t="shared" si="76"/>
        <v>40-49</v>
      </c>
    </row>
    <row r="640" spans="1:19" ht="15.75" customHeight="1">
      <c r="A640" s="1">
        <v>320</v>
      </c>
      <c r="B640" s="1">
        <v>2014</v>
      </c>
      <c r="C640" s="1">
        <v>13</v>
      </c>
      <c r="D640" s="1" t="s">
        <v>9</v>
      </c>
      <c r="E640" s="1" t="s">
        <v>10</v>
      </c>
      <c r="F640" s="1" t="s">
        <v>27</v>
      </c>
      <c r="G640" s="1">
        <v>96</v>
      </c>
      <c r="H640" s="1">
        <v>114</v>
      </c>
      <c r="I640" s="1" t="s">
        <v>37</v>
      </c>
      <c r="J640">
        <f t="shared" si="72"/>
        <v>0</v>
      </c>
      <c r="K640">
        <f t="shared" si="73"/>
        <v>1</v>
      </c>
      <c r="L640">
        <f t="shared" si="74"/>
        <v>0</v>
      </c>
      <c r="M640">
        <f t="shared" si="77"/>
        <v>7</v>
      </c>
      <c r="N640" s="6">
        <f t="shared" si="75"/>
        <v>0.6</v>
      </c>
      <c r="O640" t="str">
        <f t="shared" si="78"/>
        <v>N</v>
      </c>
      <c r="P640" s="13">
        <f>VLOOKUP(E640, 'Season Position'!$A$34:$C$49,2,FALSE)</f>
        <v>1</v>
      </c>
      <c r="Q640" s="13" t="str">
        <f>VLOOKUP(E640, 'Season Position'!$A$34:$C$49,3,FALSE)</f>
        <v>Playoffs</v>
      </c>
      <c r="R640">
        <f t="shared" si="79"/>
        <v>0</v>
      </c>
      <c r="S640" s="21" t="str">
        <f t="shared" si="76"/>
        <v>90-99</v>
      </c>
    </row>
    <row r="641" spans="1:19" ht="15.75" customHeight="1">
      <c r="A641" s="1">
        <v>320</v>
      </c>
      <c r="B641" s="1">
        <v>2014</v>
      </c>
      <c r="C641" s="1">
        <v>13</v>
      </c>
      <c r="D641" s="1" t="s">
        <v>9</v>
      </c>
      <c r="E641" s="1" t="s">
        <v>27</v>
      </c>
      <c r="F641" s="1" t="s">
        <v>10</v>
      </c>
      <c r="G641" s="1">
        <v>114</v>
      </c>
      <c r="H641" s="1">
        <v>96</v>
      </c>
      <c r="I641" s="1" t="s">
        <v>35</v>
      </c>
      <c r="J641">
        <f t="shared" ref="J641:J704" si="80">IF(I641="Won", 1, 0)</f>
        <v>1</v>
      </c>
      <c r="K641">
        <f t="shared" ref="K641:K704" si="81">IF(I641="Lost", 1, 0)</f>
        <v>0</v>
      </c>
      <c r="L641">
        <f t="shared" ref="L641:L704" si="82">IF(I641="Tie", 1, 0)</f>
        <v>0</v>
      </c>
      <c r="M641">
        <f t="shared" si="77"/>
        <v>2</v>
      </c>
      <c r="N641" s="6">
        <f t="shared" ref="N641:N704" si="83">1-((M641-1)/15)</f>
        <v>0.93333333333333335</v>
      </c>
      <c r="O641" t="str">
        <f t="shared" si="78"/>
        <v>Y</v>
      </c>
      <c r="P641" s="13">
        <f>VLOOKUP(E641, 'Season Position'!$A$34:$C$49,2,FALSE)</f>
        <v>8</v>
      </c>
      <c r="Q641" s="13" t="str">
        <f>VLOOKUP(E641, 'Season Position'!$A$34:$C$49,3,FALSE)</f>
        <v>Playoffs</v>
      </c>
      <c r="R641">
        <f t="shared" si="79"/>
        <v>1</v>
      </c>
      <c r="S641" s="21" t="str">
        <f t="shared" si="76"/>
        <v>110-119</v>
      </c>
    </row>
    <row r="642" spans="1:19" ht="15.75" customHeight="1">
      <c r="A642" s="1">
        <v>321</v>
      </c>
      <c r="B642" s="1">
        <v>2014</v>
      </c>
      <c r="C642" s="1">
        <v>13</v>
      </c>
      <c r="D642" s="1" t="s">
        <v>9</v>
      </c>
      <c r="E642" s="1" t="s">
        <v>16</v>
      </c>
      <c r="F642" s="1" t="s">
        <v>26</v>
      </c>
      <c r="G642" s="1">
        <v>72</v>
      </c>
      <c r="H642" s="1">
        <v>71</v>
      </c>
      <c r="I642" s="1" t="s">
        <v>35</v>
      </c>
      <c r="J642">
        <f t="shared" si="80"/>
        <v>1</v>
      </c>
      <c r="K642">
        <f t="shared" si="81"/>
        <v>0</v>
      </c>
      <c r="L642">
        <f t="shared" si="82"/>
        <v>0</v>
      </c>
      <c r="M642">
        <f t="shared" si="77"/>
        <v>14</v>
      </c>
      <c r="N642" s="6">
        <f t="shared" si="83"/>
        <v>0.1333333333333333</v>
      </c>
      <c r="O642" t="str">
        <f t="shared" si="78"/>
        <v>N</v>
      </c>
      <c r="P642" s="13">
        <f>VLOOKUP(E642, 'Season Position'!$A$34:$C$49,2,FALSE)</f>
        <v>2</v>
      </c>
      <c r="Q642" s="13" t="str">
        <f>VLOOKUP(E642, 'Season Position'!$A$34:$C$49,3,FALSE)</f>
        <v>Playoffs</v>
      </c>
      <c r="R642">
        <f t="shared" si="79"/>
        <v>1</v>
      </c>
      <c r="S642" s="21" t="str">
        <f t="shared" ref="S642:S705" si="84">ROUNDDOWN(G642/10,0)*10&amp;"-"&amp;ROUNDDOWN(G642/10,0)*10+9</f>
        <v>70-79</v>
      </c>
    </row>
    <row r="643" spans="1:19" ht="15.75" customHeight="1">
      <c r="A643" s="1">
        <v>321</v>
      </c>
      <c r="B643" s="1">
        <v>2014</v>
      </c>
      <c r="C643" s="1">
        <v>13</v>
      </c>
      <c r="D643" s="1" t="s">
        <v>9</v>
      </c>
      <c r="E643" s="1" t="s">
        <v>26</v>
      </c>
      <c r="F643" s="1" t="s">
        <v>16</v>
      </c>
      <c r="G643" s="1">
        <v>71</v>
      </c>
      <c r="H643" s="1">
        <v>72</v>
      </c>
      <c r="I643" s="1" t="s">
        <v>37</v>
      </c>
      <c r="J643">
        <f t="shared" si="80"/>
        <v>0</v>
      </c>
      <c r="K643">
        <f t="shared" si="81"/>
        <v>1</v>
      </c>
      <c r="L643">
        <f t="shared" si="82"/>
        <v>0</v>
      </c>
      <c r="M643">
        <f t="shared" ref="M643:M706" si="85">1+SUMPRODUCT(($B$2:$B$10000=B643)*($C$2:$C$10000=C643)*($G$2:$G$10000&gt;G643))</f>
        <v>15</v>
      </c>
      <c r="N643" s="6">
        <f t="shared" si="83"/>
        <v>6.6666666666666652E-2</v>
      </c>
      <c r="O643" t="str">
        <f t="shared" ref="O643:O706" si="86">IF(G643&gt;99, "Y", "N")</f>
        <v>N</v>
      </c>
      <c r="P643" s="13">
        <f>VLOOKUP(E643, 'Season Position'!$A$34:$C$49,2,FALSE)</f>
        <v>6</v>
      </c>
      <c r="Q643" s="13" t="str">
        <f>VLOOKUP(E643, 'Season Position'!$A$34:$C$49,3,FALSE)</f>
        <v>Playoffs</v>
      </c>
      <c r="R643">
        <f t="shared" ref="R643:R706" si="87">IF(J643=1, 1, IF(L643=1, 0.5, 0))</f>
        <v>0</v>
      </c>
      <c r="S643" s="21" t="str">
        <f t="shared" si="84"/>
        <v>70-79</v>
      </c>
    </row>
    <row r="644" spans="1:19" ht="15.75" customHeight="1">
      <c r="A644" s="1">
        <v>322</v>
      </c>
      <c r="B644" s="1">
        <v>2014</v>
      </c>
      <c r="C644" s="1">
        <v>13</v>
      </c>
      <c r="D644" s="1" t="s">
        <v>9</v>
      </c>
      <c r="E644" s="1" t="s">
        <v>13</v>
      </c>
      <c r="F644" s="1" t="s">
        <v>31</v>
      </c>
      <c r="G644" s="1">
        <v>102</v>
      </c>
      <c r="H644" s="1">
        <v>78</v>
      </c>
      <c r="I644" s="1" t="s">
        <v>35</v>
      </c>
      <c r="J644">
        <f t="shared" si="80"/>
        <v>1</v>
      </c>
      <c r="K644">
        <f t="shared" si="81"/>
        <v>0</v>
      </c>
      <c r="L644">
        <f t="shared" si="82"/>
        <v>0</v>
      </c>
      <c r="M644">
        <f t="shared" si="85"/>
        <v>6</v>
      </c>
      <c r="N644" s="6">
        <f t="shared" si="83"/>
        <v>0.66666666666666674</v>
      </c>
      <c r="O644" t="str">
        <f t="shared" si="86"/>
        <v>Y</v>
      </c>
      <c r="P644" s="13">
        <f>VLOOKUP(E644, 'Season Position'!$A$34:$C$49,2,FALSE)</f>
        <v>14</v>
      </c>
      <c r="Q644" s="13" t="str">
        <f>VLOOKUP(E644, 'Season Position'!$A$34:$C$49,3,FALSE)</f>
        <v>Missed</v>
      </c>
      <c r="R644">
        <f t="shared" si="87"/>
        <v>1</v>
      </c>
      <c r="S644" s="21" t="str">
        <f t="shared" si="84"/>
        <v>100-109</v>
      </c>
    </row>
    <row r="645" spans="1:19" ht="15.75" customHeight="1">
      <c r="A645" s="1">
        <v>322</v>
      </c>
      <c r="B645" s="1">
        <v>2014</v>
      </c>
      <c r="C645" s="1">
        <v>13</v>
      </c>
      <c r="D645" s="1" t="s">
        <v>9</v>
      </c>
      <c r="E645" s="1" t="s">
        <v>31</v>
      </c>
      <c r="F645" s="1" t="s">
        <v>13</v>
      </c>
      <c r="G645" s="1">
        <v>78</v>
      </c>
      <c r="H645" s="1">
        <v>102</v>
      </c>
      <c r="I645" s="1" t="s">
        <v>37</v>
      </c>
      <c r="J645">
        <f t="shared" si="80"/>
        <v>0</v>
      </c>
      <c r="K645">
        <f t="shared" si="81"/>
        <v>1</v>
      </c>
      <c r="L645">
        <f t="shared" si="82"/>
        <v>0</v>
      </c>
      <c r="M645">
        <f t="shared" si="85"/>
        <v>12</v>
      </c>
      <c r="N645" s="6">
        <f t="shared" si="83"/>
        <v>0.26666666666666672</v>
      </c>
      <c r="O645" t="str">
        <f t="shared" si="86"/>
        <v>N</v>
      </c>
      <c r="P645" s="13">
        <f>VLOOKUP(E645, 'Season Position'!$A$34:$C$49,2,FALSE)</f>
        <v>9</v>
      </c>
      <c r="Q645" s="13" t="str">
        <f>VLOOKUP(E645, 'Season Position'!$A$34:$C$49,3,FALSE)</f>
        <v>Missed</v>
      </c>
      <c r="R645">
        <f t="shared" si="87"/>
        <v>0</v>
      </c>
      <c r="S645" s="21" t="str">
        <f t="shared" si="84"/>
        <v>70-79</v>
      </c>
    </row>
    <row r="646" spans="1:19" ht="15.75" customHeight="1">
      <c r="A646" s="1">
        <v>323</v>
      </c>
      <c r="B646" s="1">
        <v>2014</v>
      </c>
      <c r="C646" s="1">
        <v>13</v>
      </c>
      <c r="D646" s="1" t="s">
        <v>9</v>
      </c>
      <c r="E646" s="1" t="s">
        <v>28</v>
      </c>
      <c r="F646" s="1" t="s">
        <v>25</v>
      </c>
      <c r="G646" s="1">
        <v>111</v>
      </c>
      <c r="H646" s="1">
        <v>81</v>
      </c>
      <c r="I646" s="1" t="s">
        <v>35</v>
      </c>
      <c r="J646">
        <f t="shared" si="80"/>
        <v>1</v>
      </c>
      <c r="K646">
        <f t="shared" si="81"/>
        <v>0</v>
      </c>
      <c r="L646">
        <f t="shared" si="82"/>
        <v>0</v>
      </c>
      <c r="M646">
        <f t="shared" si="85"/>
        <v>4</v>
      </c>
      <c r="N646" s="6">
        <f t="shared" si="83"/>
        <v>0.8</v>
      </c>
      <c r="O646" t="str">
        <f t="shared" si="86"/>
        <v>Y</v>
      </c>
      <c r="P646" s="13">
        <f>VLOOKUP(E646, 'Season Position'!$A$34:$C$49,2,FALSE)</f>
        <v>10</v>
      </c>
      <c r="Q646" s="13" t="str">
        <f>VLOOKUP(E646, 'Season Position'!$A$34:$C$49,3,FALSE)</f>
        <v>Missed</v>
      </c>
      <c r="R646">
        <f t="shared" si="87"/>
        <v>1</v>
      </c>
      <c r="S646" s="21" t="str">
        <f t="shared" si="84"/>
        <v>110-119</v>
      </c>
    </row>
    <row r="647" spans="1:19" ht="15.75" customHeight="1">
      <c r="A647" s="1">
        <v>323</v>
      </c>
      <c r="B647" s="1">
        <v>2014</v>
      </c>
      <c r="C647" s="1">
        <v>13</v>
      </c>
      <c r="D647" s="1" t="s">
        <v>9</v>
      </c>
      <c r="E647" s="1" t="s">
        <v>25</v>
      </c>
      <c r="F647" s="1" t="s">
        <v>28</v>
      </c>
      <c r="G647" s="1">
        <v>81</v>
      </c>
      <c r="H647" s="1">
        <v>111</v>
      </c>
      <c r="I647" s="1" t="s">
        <v>37</v>
      </c>
      <c r="J647">
        <f t="shared" si="80"/>
        <v>0</v>
      </c>
      <c r="K647">
        <f t="shared" si="81"/>
        <v>1</v>
      </c>
      <c r="L647">
        <f t="shared" si="82"/>
        <v>0</v>
      </c>
      <c r="M647">
        <f t="shared" si="85"/>
        <v>11</v>
      </c>
      <c r="N647" s="6">
        <f t="shared" si="83"/>
        <v>0.33333333333333337</v>
      </c>
      <c r="O647" t="str">
        <f t="shared" si="86"/>
        <v>N</v>
      </c>
      <c r="P647" s="13">
        <f>VLOOKUP(E647, 'Season Position'!$A$34:$C$49,2,FALSE)</f>
        <v>3</v>
      </c>
      <c r="Q647" s="13" t="str">
        <f>VLOOKUP(E647, 'Season Position'!$A$34:$C$49,3,FALSE)</f>
        <v>Playoffs</v>
      </c>
      <c r="R647">
        <f t="shared" si="87"/>
        <v>0</v>
      </c>
      <c r="S647" s="21" t="str">
        <f t="shared" si="84"/>
        <v>80-89</v>
      </c>
    </row>
    <row r="648" spans="1:19" ht="15.75" customHeight="1">
      <c r="A648" s="1">
        <v>324</v>
      </c>
      <c r="B648" s="1">
        <v>2014</v>
      </c>
      <c r="C648" s="1">
        <v>13</v>
      </c>
      <c r="D648" s="1" t="s">
        <v>9</v>
      </c>
      <c r="E648" s="1" t="s">
        <v>21</v>
      </c>
      <c r="F648" s="1" t="s">
        <v>18</v>
      </c>
      <c r="G648" s="1">
        <v>70</v>
      </c>
      <c r="H648" s="1">
        <v>112</v>
      </c>
      <c r="I648" s="1" t="s">
        <v>37</v>
      </c>
      <c r="J648">
        <f t="shared" si="80"/>
        <v>0</v>
      </c>
      <c r="K648">
        <f t="shared" si="81"/>
        <v>1</v>
      </c>
      <c r="L648">
        <f t="shared" si="82"/>
        <v>0</v>
      </c>
      <c r="M648">
        <f t="shared" si="85"/>
        <v>16</v>
      </c>
      <c r="N648" s="6">
        <f t="shared" si="83"/>
        <v>0</v>
      </c>
      <c r="O648" t="str">
        <f t="shared" si="86"/>
        <v>N</v>
      </c>
      <c r="P648" s="13">
        <f>VLOOKUP(E648, 'Season Position'!$A$34:$C$49,2,FALSE)</f>
        <v>15</v>
      </c>
      <c r="Q648" s="13" t="str">
        <f>VLOOKUP(E648, 'Season Position'!$A$34:$C$49,3,FALSE)</f>
        <v>Missed</v>
      </c>
      <c r="R648">
        <f t="shared" si="87"/>
        <v>0</v>
      </c>
      <c r="S648" s="21" t="str">
        <f t="shared" si="84"/>
        <v>70-79</v>
      </c>
    </row>
    <row r="649" spans="1:19" ht="15.75" customHeight="1">
      <c r="A649" s="1">
        <v>324</v>
      </c>
      <c r="B649" s="1">
        <v>2014</v>
      </c>
      <c r="C649" s="1">
        <v>13</v>
      </c>
      <c r="D649" s="1" t="s">
        <v>9</v>
      </c>
      <c r="E649" s="1" t="s">
        <v>18</v>
      </c>
      <c r="F649" s="1" t="s">
        <v>21</v>
      </c>
      <c r="G649" s="1">
        <v>112</v>
      </c>
      <c r="H649" s="1">
        <v>70</v>
      </c>
      <c r="I649" s="1" t="s">
        <v>35</v>
      </c>
      <c r="J649">
        <f t="shared" si="80"/>
        <v>1</v>
      </c>
      <c r="K649">
        <f t="shared" si="81"/>
        <v>0</v>
      </c>
      <c r="L649">
        <f t="shared" si="82"/>
        <v>0</v>
      </c>
      <c r="M649">
        <f t="shared" si="85"/>
        <v>3</v>
      </c>
      <c r="N649" s="6">
        <f t="shared" si="83"/>
        <v>0.8666666666666667</v>
      </c>
      <c r="O649" t="str">
        <f t="shared" si="86"/>
        <v>Y</v>
      </c>
      <c r="P649" s="13">
        <f>VLOOKUP(E649, 'Season Position'!$A$34:$C$49,2,FALSE)</f>
        <v>13</v>
      </c>
      <c r="Q649" s="13" t="str">
        <f>VLOOKUP(E649, 'Season Position'!$A$34:$C$49,3,FALSE)</f>
        <v>Missed</v>
      </c>
      <c r="R649">
        <f t="shared" si="87"/>
        <v>1</v>
      </c>
      <c r="S649" s="21" t="str">
        <f t="shared" si="84"/>
        <v>110-119</v>
      </c>
    </row>
    <row r="650" spans="1:19" ht="15.75" customHeight="1">
      <c r="A650" s="1">
        <v>325</v>
      </c>
      <c r="B650" s="1">
        <v>2014</v>
      </c>
      <c r="C650" s="1">
        <v>13</v>
      </c>
      <c r="D650" s="1" t="s">
        <v>9</v>
      </c>
      <c r="E650" s="1" t="s">
        <v>29</v>
      </c>
      <c r="F650" s="1" t="s">
        <v>12</v>
      </c>
      <c r="G650" s="1">
        <v>78</v>
      </c>
      <c r="H650" s="1">
        <v>91</v>
      </c>
      <c r="I650" s="1" t="s">
        <v>37</v>
      </c>
      <c r="J650">
        <f t="shared" si="80"/>
        <v>0</v>
      </c>
      <c r="K650">
        <f t="shared" si="81"/>
        <v>1</v>
      </c>
      <c r="L650">
        <f t="shared" si="82"/>
        <v>0</v>
      </c>
      <c r="M650">
        <f t="shared" si="85"/>
        <v>12</v>
      </c>
      <c r="N650" s="6">
        <f t="shared" si="83"/>
        <v>0.26666666666666672</v>
      </c>
      <c r="O650" t="str">
        <f t="shared" si="86"/>
        <v>N</v>
      </c>
      <c r="P650" s="13">
        <f>VLOOKUP(E650, 'Season Position'!$A$34:$C$49,2,FALSE)</f>
        <v>16</v>
      </c>
      <c r="Q650" s="13" t="str">
        <f>VLOOKUP(E650, 'Season Position'!$A$34:$C$49,3,FALSE)</f>
        <v>Missed</v>
      </c>
      <c r="R650">
        <f t="shared" si="87"/>
        <v>0</v>
      </c>
      <c r="S650" s="21" t="str">
        <f t="shared" si="84"/>
        <v>70-79</v>
      </c>
    </row>
    <row r="651" spans="1:19" ht="15.75" customHeight="1">
      <c r="A651" s="1">
        <v>325</v>
      </c>
      <c r="B651" s="1">
        <v>2014</v>
      </c>
      <c r="C651" s="1">
        <v>13</v>
      </c>
      <c r="D651" s="1" t="s">
        <v>9</v>
      </c>
      <c r="E651" s="1" t="s">
        <v>12</v>
      </c>
      <c r="F651" s="1" t="s">
        <v>29</v>
      </c>
      <c r="G651" s="1">
        <v>91</v>
      </c>
      <c r="H651" s="1">
        <v>78</v>
      </c>
      <c r="I651" s="1" t="s">
        <v>35</v>
      </c>
      <c r="J651">
        <f t="shared" si="80"/>
        <v>1</v>
      </c>
      <c r="K651">
        <f t="shared" si="81"/>
        <v>0</v>
      </c>
      <c r="L651">
        <f t="shared" si="82"/>
        <v>0</v>
      </c>
      <c r="M651">
        <f t="shared" si="85"/>
        <v>8</v>
      </c>
      <c r="N651" s="6">
        <f t="shared" si="83"/>
        <v>0.53333333333333333</v>
      </c>
      <c r="O651" t="str">
        <f t="shared" si="86"/>
        <v>N</v>
      </c>
      <c r="P651" s="13">
        <f>VLOOKUP(E651, 'Season Position'!$A$34:$C$49,2,FALSE)</f>
        <v>7</v>
      </c>
      <c r="Q651" s="13" t="str">
        <f>VLOOKUP(E651, 'Season Position'!$A$34:$C$49,3,FALSE)</f>
        <v>Playoffs</v>
      </c>
      <c r="R651">
        <f t="shared" si="87"/>
        <v>1</v>
      </c>
      <c r="S651" s="21" t="str">
        <f t="shared" si="84"/>
        <v>90-99</v>
      </c>
    </row>
    <row r="652" spans="1:19" ht="15.75" customHeight="1">
      <c r="A652" s="1">
        <v>326</v>
      </c>
      <c r="B652" s="1">
        <v>2014</v>
      </c>
      <c r="C652" s="1">
        <v>13</v>
      </c>
      <c r="D652" s="1" t="s">
        <v>9</v>
      </c>
      <c r="E652" s="1" t="s">
        <v>30</v>
      </c>
      <c r="F652" s="1" t="s">
        <v>14</v>
      </c>
      <c r="G652" s="1">
        <v>82</v>
      </c>
      <c r="H652" s="1">
        <v>129</v>
      </c>
      <c r="I652" s="1" t="s">
        <v>37</v>
      </c>
      <c r="J652">
        <f t="shared" si="80"/>
        <v>0</v>
      </c>
      <c r="K652">
        <f t="shared" si="81"/>
        <v>1</v>
      </c>
      <c r="L652">
        <f t="shared" si="82"/>
        <v>0</v>
      </c>
      <c r="M652">
        <f t="shared" si="85"/>
        <v>10</v>
      </c>
      <c r="N652" s="6">
        <f t="shared" si="83"/>
        <v>0.4</v>
      </c>
      <c r="O652" t="str">
        <f t="shared" si="86"/>
        <v>N</v>
      </c>
      <c r="P652" s="13">
        <f>VLOOKUP(E652, 'Season Position'!$A$34:$C$49,2,FALSE)</f>
        <v>11</v>
      </c>
      <c r="Q652" s="13" t="str">
        <f>VLOOKUP(E652, 'Season Position'!$A$34:$C$49,3,FALSE)</f>
        <v>Missed</v>
      </c>
      <c r="R652">
        <f t="shared" si="87"/>
        <v>0</v>
      </c>
      <c r="S652" s="21" t="str">
        <f t="shared" si="84"/>
        <v>80-89</v>
      </c>
    </row>
    <row r="653" spans="1:19" ht="15.75" customHeight="1">
      <c r="A653" s="1">
        <v>326</v>
      </c>
      <c r="B653" s="1">
        <v>2014</v>
      </c>
      <c r="C653" s="1">
        <v>13</v>
      </c>
      <c r="D653" s="1" t="s">
        <v>9</v>
      </c>
      <c r="E653" s="1" t="s">
        <v>14</v>
      </c>
      <c r="F653" s="1" t="s">
        <v>30</v>
      </c>
      <c r="G653" s="1">
        <v>129</v>
      </c>
      <c r="H653" s="1">
        <v>82</v>
      </c>
      <c r="I653" s="1" t="s">
        <v>35</v>
      </c>
      <c r="J653">
        <f t="shared" si="80"/>
        <v>1</v>
      </c>
      <c r="K653">
        <f t="shared" si="81"/>
        <v>0</v>
      </c>
      <c r="L653">
        <f t="shared" si="82"/>
        <v>0</v>
      </c>
      <c r="M653">
        <f t="shared" si="85"/>
        <v>1</v>
      </c>
      <c r="N653" s="6">
        <f t="shared" si="83"/>
        <v>1</v>
      </c>
      <c r="O653" t="str">
        <f t="shared" si="86"/>
        <v>Y</v>
      </c>
      <c r="P653" s="13">
        <f>VLOOKUP(E653, 'Season Position'!$A$34:$C$49,2,FALSE)</f>
        <v>5</v>
      </c>
      <c r="Q653" s="13" t="str">
        <f>VLOOKUP(E653, 'Season Position'!$A$34:$C$49,3,FALSE)</f>
        <v>Playoffs</v>
      </c>
      <c r="R653">
        <f t="shared" si="87"/>
        <v>1</v>
      </c>
      <c r="S653" s="21" t="str">
        <f t="shared" si="84"/>
        <v>120-129</v>
      </c>
    </row>
    <row r="654" spans="1:19" ht="15.75" customHeight="1">
      <c r="A654" s="1">
        <v>327</v>
      </c>
      <c r="B654" s="1">
        <v>2014</v>
      </c>
      <c r="C654" s="1">
        <v>13</v>
      </c>
      <c r="D654" s="1" t="s">
        <v>9</v>
      </c>
      <c r="E654" s="1" t="s">
        <v>20</v>
      </c>
      <c r="F654" s="1" t="s">
        <v>11</v>
      </c>
      <c r="G654" s="1">
        <v>106</v>
      </c>
      <c r="H654" s="1">
        <v>87</v>
      </c>
      <c r="I654" s="1" t="s">
        <v>35</v>
      </c>
      <c r="J654">
        <f t="shared" si="80"/>
        <v>1</v>
      </c>
      <c r="K654">
        <f t="shared" si="81"/>
        <v>0</v>
      </c>
      <c r="L654">
        <f t="shared" si="82"/>
        <v>0</v>
      </c>
      <c r="M654">
        <f t="shared" si="85"/>
        <v>5</v>
      </c>
      <c r="N654" s="6">
        <f t="shared" si="83"/>
        <v>0.73333333333333339</v>
      </c>
      <c r="O654" t="str">
        <f t="shared" si="86"/>
        <v>Y</v>
      </c>
      <c r="P654" s="13">
        <f>VLOOKUP(E654, 'Season Position'!$A$34:$C$49,2,FALSE)</f>
        <v>12</v>
      </c>
      <c r="Q654" s="13" t="str">
        <f>VLOOKUP(E654, 'Season Position'!$A$34:$C$49,3,FALSE)</f>
        <v>Missed</v>
      </c>
      <c r="R654">
        <f t="shared" si="87"/>
        <v>1</v>
      </c>
      <c r="S654" s="21" t="str">
        <f t="shared" si="84"/>
        <v>100-109</v>
      </c>
    </row>
    <row r="655" spans="1:19" ht="15.75" customHeight="1">
      <c r="A655" s="1">
        <v>327</v>
      </c>
      <c r="B655" s="1">
        <v>2014</v>
      </c>
      <c r="C655" s="1">
        <v>13</v>
      </c>
      <c r="D655" s="1" t="s">
        <v>9</v>
      </c>
      <c r="E655" s="1" t="s">
        <v>11</v>
      </c>
      <c r="F655" s="1" t="s">
        <v>20</v>
      </c>
      <c r="G655" s="1">
        <v>87</v>
      </c>
      <c r="H655" s="1">
        <v>106</v>
      </c>
      <c r="I655" s="1" t="s">
        <v>37</v>
      </c>
      <c r="J655">
        <f t="shared" si="80"/>
        <v>0</v>
      </c>
      <c r="K655">
        <f t="shared" si="81"/>
        <v>1</v>
      </c>
      <c r="L655">
        <f t="shared" si="82"/>
        <v>0</v>
      </c>
      <c r="M655">
        <f t="shared" si="85"/>
        <v>9</v>
      </c>
      <c r="N655" s="6">
        <f t="shared" si="83"/>
        <v>0.46666666666666667</v>
      </c>
      <c r="O655" t="str">
        <f t="shared" si="86"/>
        <v>N</v>
      </c>
      <c r="P655" s="13">
        <f>VLOOKUP(E655, 'Season Position'!$A$34:$C$49,2,FALSE)</f>
        <v>4</v>
      </c>
      <c r="Q655" s="13" t="str">
        <f>VLOOKUP(E655, 'Season Position'!$A$34:$C$49,3,FALSE)</f>
        <v>Playoffs</v>
      </c>
      <c r="R655">
        <f t="shared" si="87"/>
        <v>0</v>
      </c>
      <c r="S655" s="21" t="str">
        <f t="shared" si="84"/>
        <v>80-89</v>
      </c>
    </row>
    <row r="656" spans="1:19" ht="15.75" customHeight="1">
      <c r="A656" s="1">
        <v>328</v>
      </c>
      <c r="B656" s="1">
        <v>2014</v>
      </c>
      <c r="C656" s="1">
        <v>14</v>
      </c>
      <c r="D656" s="1" t="s">
        <v>22</v>
      </c>
      <c r="E656" s="1" t="s">
        <v>26</v>
      </c>
      <c r="F656" s="1" t="s">
        <v>10</v>
      </c>
      <c r="G656" s="1">
        <v>76</v>
      </c>
      <c r="H656" s="1">
        <v>99</v>
      </c>
      <c r="I656" s="1" t="s">
        <v>37</v>
      </c>
      <c r="J656">
        <f t="shared" si="80"/>
        <v>0</v>
      </c>
      <c r="K656">
        <f t="shared" si="81"/>
        <v>1</v>
      </c>
      <c r="L656">
        <f t="shared" si="82"/>
        <v>0</v>
      </c>
      <c r="M656">
        <f t="shared" si="85"/>
        <v>11</v>
      </c>
      <c r="N656" s="6">
        <f t="shared" si="83"/>
        <v>0.33333333333333337</v>
      </c>
      <c r="O656" t="str">
        <f t="shared" si="86"/>
        <v>N</v>
      </c>
      <c r="P656" s="13">
        <f>VLOOKUP(E656, 'Season Position'!$A$34:$C$49,2,FALSE)</f>
        <v>6</v>
      </c>
      <c r="Q656" s="13" t="str">
        <f>VLOOKUP(E656, 'Season Position'!$A$34:$C$49,3,FALSE)</f>
        <v>Playoffs</v>
      </c>
      <c r="R656">
        <f t="shared" si="87"/>
        <v>0</v>
      </c>
      <c r="S656" s="21" t="str">
        <f t="shared" si="84"/>
        <v>70-79</v>
      </c>
    </row>
    <row r="657" spans="1:19" ht="15.75" customHeight="1">
      <c r="A657" s="1">
        <v>328</v>
      </c>
      <c r="B657" s="1">
        <v>2014</v>
      </c>
      <c r="C657" s="1">
        <v>14</v>
      </c>
      <c r="D657" s="1" t="s">
        <v>22</v>
      </c>
      <c r="E657" s="1" t="s">
        <v>10</v>
      </c>
      <c r="F657" s="1" t="s">
        <v>26</v>
      </c>
      <c r="G657" s="1">
        <v>99</v>
      </c>
      <c r="H657" s="1">
        <v>76</v>
      </c>
      <c r="I657" s="1" t="s">
        <v>35</v>
      </c>
      <c r="J657">
        <f t="shared" si="80"/>
        <v>1</v>
      </c>
      <c r="K657">
        <f t="shared" si="81"/>
        <v>0</v>
      </c>
      <c r="L657">
        <f t="shared" si="82"/>
        <v>0</v>
      </c>
      <c r="M657">
        <f t="shared" si="85"/>
        <v>4</v>
      </c>
      <c r="N657" s="6">
        <f t="shared" si="83"/>
        <v>0.8</v>
      </c>
      <c r="O657" t="str">
        <f t="shared" si="86"/>
        <v>N</v>
      </c>
      <c r="P657" s="13">
        <f>VLOOKUP(E657, 'Season Position'!$A$34:$C$49,2,FALSE)</f>
        <v>1</v>
      </c>
      <c r="Q657" s="13" t="str">
        <f>VLOOKUP(E657, 'Season Position'!$A$34:$C$49,3,FALSE)</f>
        <v>Playoffs</v>
      </c>
      <c r="R657">
        <f t="shared" si="87"/>
        <v>1</v>
      </c>
      <c r="S657" s="21" t="str">
        <f t="shared" si="84"/>
        <v>90-99</v>
      </c>
    </row>
    <row r="658" spans="1:19" ht="15.75" customHeight="1">
      <c r="A658" s="1">
        <v>329</v>
      </c>
      <c r="B658" s="1">
        <v>2014</v>
      </c>
      <c r="C658" s="1">
        <v>14</v>
      </c>
      <c r="D658" s="1" t="s">
        <v>22</v>
      </c>
      <c r="E658" s="1" t="s">
        <v>25</v>
      </c>
      <c r="F658" s="1" t="s">
        <v>14</v>
      </c>
      <c r="G658" s="1">
        <v>96</v>
      </c>
      <c r="H658" s="1">
        <v>72</v>
      </c>
      <c r="I658" s="1" t="s">
        <v>35</v>
      </c>
      <c r="J658">
        <f t="shared" si="80"/>
        <v>1</v>
      </c>
      <c r="K658">
        <f t="shared" si="81"/>
        <v>0</v>
      </c>
      <c r="L658">
        <f t="shared" si="82"/>
        <v>0</v>
      </c>
      <c r="M658">
        <f t="shared" si="85"/>
        <v>7</v>
      </c>
      <c r="N658" s="6">
        <f t="shared" si="83"/>
        <v>0.6</v>
      </c>
      <c r="O658" t="str">
        <f t="shared" si="86"/>
        <v>N</v>
      </c>
      <c r="P658" s="13">
        <f>VLOOKUP(E658, 'Season Position'!$A$34:$C$49,2,FALSE)</f>
        <v>3</v>
      </c>
      <c r="Q658" s="13" t="str">
        <f>VLOOKUP(E658, 'Season Position'!$A$34:$C$49,3,FALSE)</f>
        <v>Playoffs</v>
      </c>
      <c r="R658">
        <f t="shared" si="87"/>
        <v>1</v>
      </c>
      <c r="S658" s="21" t="str">
        <f t="shared" si="84"/>
        <v>90-99</v>
      </c>
    </row>
    <row r="659" spans="1:19" ht="15.75" customHeight="1">
      <c r="A659" s="1">
        <v>329</v>
      </c>
      <c r="B659" s="1">
        <v>2014</v>
      </c>
      <c r="C659" s="1">
        <v>14</v>
      </c>
      <c r="D659" s="1" t="s">
        <v>22</v>
      </c>
      <c r="E659" s="1" t="s">
        <v>14</v>
      </c>
      <c r="F659" s="1" t="s">
        <v>25</v>
      </c>
      <c r="G659" s="1">
        <v>72</v>
      </c>
      <c r="H659" s="1">
        <v>96</v>
      </c>
      <c r="I659" s="1" t="s">
        <v>37</v>
      </c>
      <c r="J659">
        <f t="shared" si="80"/>
        <v>0</v>
      </c>
      <c r="K659">
        <f t="shared" si="81"/>
        <v>1</v>
      </c>
      <c r="L659">
        <f t="shared" si="82"/>
        <v>0</v>
      </c>
      <c r="M659">
        <f t="shared" si="85"/>
        <v>12</v>
      </c>
      <c r="N659" s="6">
        <f t="shared" si="83"/>
        <v>0.26666666666666672</v>
      </c>
      <c r="O659" t="str">
        <f t="shared" si="86"/>
        <v>N</v>
      </c>
      <c r="P659" s="13">
        <f>VLOOKUP(E659, 'Season Position'!$A$34:$C$49,2,FALSE)</f>
        <v>5</v>
      </c>
      <c r="Q659" s="13" t="str">
        <f>VLOOKUP(E659, 'Season Position'!$A$34:$C$49,3,FALSE)</f>
        <v>Playoffs</v>
      </c>
      <c r="R659">
        <f t="shared" si="87"/>
        <v>0</v>
      </c>
      <c r="S659" s="21" t="str">
        <f t="shared" si="84"/>
        <v>70-79</v>
      </c>
    </row>
    <row r="660" spans="1:19" ht="15.75" customHeight="1">
      <c r="A660" s="1">
        <v>330</v>
      </c>
      <c r="B660" s="1">
        <v>2014</v>
      </c>
      <c r="C660" s="1">
        <v>14</v>
      </c>
      <c r="D660" s="1" t="s">
        <v>22</v>
      </c>
      <c r="E660" s="1" t="s">
        <v>27</v>
      </c>
      <c r="F660" s="1" t="s">
        <v>16</v>
      </c>
      <c r="G660" s="1">
        <v>86</v>
      </c>
      <c r="H660" s="1">
        <v>97</v>
      </c>
      <c r="I660" s="1" t="s">
        <v>37</v>
      </c>
      <c r="J660">
        <f t="shared" si="80"/>
        <v>0</v>
      </c>
      <c r="K660">
        <f t="shared" si="81"/>
        <v>1</v>
      </c>
      <c r="L660">
        <f t="shared" si="82"/>
        <v>0</v>
      </c>
      <c r="M660">
        <f t="shared" si="85"/>
        <v>9</v>
      </c>
      <c r="N660" s="6">
        <f t="shared" si="83"/>
        <v>0.46666666666666667</v>
      </c>
      <c r="O660" t="str">
        <f t="shared" si="86"/>
        <v>N</v>
      </c>
      <c r="P660" s="13">
        <f>VLOOKUP(E660, 'Season Position'!$A$34:$C$49,2,FALSE)</f>
        <v>8</v>
      </c>
      <c r="Q660" s="13" t="str">
        <f>VLOOKUP(E660, 'Season Position'!$A$34:$C$49,3,FALSE)</f>
        <v>Playoffs</v>
      </c>
      <c r="R660">
        <f t="shared" si="87"/>
        <v>0</v>
      </c>
      <c r="S660" s="21" t="str">
        <f t="shared" si="84"/>
        <v>80-89</v>
      </c>
    </row>
    <row r="661" spans="1:19" ht="15.75" customHeight="1">
      <c r="A661" s="1">
        <v>330</v>
      </c>
      <c r="B661" s="1">
        <v>2014</v>
      </c>
      <c r="C661" s="1">
        <v>14</v>
      </c>
      <c r="D661" s="1" t="s">
        <v>22</v>
      </c>
      <c r="E661" s="1" t="s">
        <v>16</v>
      </c>
      <c r="F661" s="1" t="s">
        <v>27</v>
      </c>
      <c r="G661" s="1">
        <v>97</v>
      </c>
      <c r="H661" s="1">
        <v>86</v>
      </c>
      <c r="I661" s="1" t="s">
        <v>35</v>
      </c>
      <c r="J661">
        <f t="shared" si="80"/>
        <v>1</v>
      </c>
      <c r="K661">
        <f t="shared" si="81"/>
        <v>0</v>
      </c>
      <c r="L661">
        <f t="shared" si="82"/>
        <v>0</v>
      </c>
      <c r="M661">
        <f t="shared" si="85"/>
        <v>6</v>
      </c>
      <c r="N661" s="6">
        <f t="shared" si="83"/>
        <v>0.66666666666666674</v>
      </c>
      <c r="O661" t="str">
        <f t="shared" si="86"/>
        <v>N</v>
      </c>
      <c r="P661" s="13">
        <f>VLOOKUP(E661, 'Season Position'!$A$34:$C$49,2,FALSE)</f>
        <v>2</v>
      </c>
      <c r="Q661" s="13" t="str">
        <f>VLOOKUP(E661, 'Season Position'!$A$34:$C$49,3,FALSE)</f>
        <v>Playoffs</v>
      </c>
      <c r="R661">
        <f t="shared" si="87"/>
        <v>1</v>
      </c>
      <c r="S661" s="21" t="str">
        <f t="shared" si="84"/>
        <v>90-99</v>
      </c>
    </row>
    <row r="662" spans="1:19" ht="15.75" customHeight="1">
      <c r="A662" s="1">
        <v>331</v>
      </c>
      <c r="B662" s="1">
        <v>2014</v>
      </c>
      <c r="C662" s="1">
        <v>14</v>
      </c>
      <c r="D662" s="1" t="s">
        <v>22</v>
      </c>
      <c r="E662" s="1" t="s">
        <v>12</v>
      </c>
      <c r="F662" s="1" t="s">
        <v>11</v>
      </c>
      <c r="G662" s="1">
        <v>88</v>
      </c>
      <c r="H662" s="1">
        <v>120</v>
      </c>
      <c r="I662" s="1" t="s">
        <v>37</v>
      </c>
      <c r="J662">
        <f t="shared" si="80"/>
        <v>0</v>
      </c>
      <c r="K662">
        <f t="shared" si="81"/>
        <v>1</v>
      </c>
      <c r="L662">
        <f t="shared" si="82"/>
        <v>0</v>
      </c>
      <c r="M662">
        <f t="shared" si="85"/>
        <v>8</v>
      </c>
      <c r="N662" s="6">
        <f t="shared" si="83"/>
        <v>0.53333333333333333</v>
      </c>
      <c r="O662" t="str">
        <f t="shared" si="86"/>
        <v>N</v>
      </c>
      <c r="P662" s="13">
        <f>VLOOKUP(E662, 'Season Position'!$A$34:$C$49,2,FALSE)</f>
        <v>7</v>
      </c>
      <c r="Q662" s="13" t="str">
        <f>VLOOKUP(E662, 'Season Position'!$A$34:$C$49,3,FALSE)</f>
        <v>Playoffs</v>
      </c>
      <c r="R662">
        <f t="shared" si="87"/>
        <v>0</v>
      </c>
      <c r="S662" s="21" t="str">
        <f t="shared" si="84"/>
        <v>80-89</v>
      </c>
    </row>
    <row r="663" spans="1:19" ht="15.75" customHeight="1">
      <c r="A663" s="1">
        <v>331</v>
      </c>
      <c r="B663" s="1">
        <v>2014</v>
      </c>
      <c r="C663" s="1">
        <v>14</v>
      </c>
      <c r="D663" s="1" t="s">
        <v>22</v>
      </c>
      <c r="E663" s="1" t="s">
        <v>11</v>
      </c>
      <c r="F663" s="1" t="s">
        <v>12</v>
      </c>
      <c r="G663" s="1">
        <v>120</v>
      </c>
      <c r="H663" s="1">
        <v>88</v>
      </c>
      <c r="I663" s="1" t="s">
        <v>35</v>
      </c>
      <c r="J663">
        <f t="shared" si="80"/>
        <v>1</v>
      </c>
      <c r="K663">
        <f t="shared" si="81"/>
        <v>0</v>
      </c>
      <c r="L663">
        <f t="shared" si="82"/>
        <v>0</v>
      </c>
      <c r="M663">
        <f t="shared" si="85"/>
        <v>2</v>
      </c>
      <c r="N663" s="6">
        <f t="shared" si="83"/>
        <v>0.93333333333333335</v>
      </c>
      <c r="O663" t="str">
        <f t="shared" si="86"/>
        <v>Y</v>
      </c>
      <c r="P663" s="13">
        <f>VLOOKUP(E663, 'Season Position'!$A$34:$C$49,2,FALSE)</f>
        <v>4</v>
      </c>
      <c r="Q663" s="13" t="str">
        <f>VLOOKUP(E663, 'Season Position'!$A$34:$C$49,3,FALSE)</f>
        <v>Playoffs</v>
      </c>
      <c r="R663">
        <f t="shared" si="87"/>
        <v>1</v>
      </c>
      <c r="S663" s="21" t="str">
        <f t="shared" si="84"/>
        <v>120-129</v>
      </c>
    </row>
    <row r="664" spans="1:19" ht="15.75" customHeight="1">
      <c r="A664" s="1">
        <v>332</v>
      </c>
      <c r="B664" s="1">
        <v>2014</v>
      </c>
      <c r="C664" s="1">
        <v>14</v>
      </c>
      <c r="D664" s="1" t="s">
        <v>23</v>
      </c>
      <c r="E664" s="1" t="s">
        <v>31</v>
      </c>
      <c r="F664" s="1" t="s">
        <v>28</v>
      </c>
      <c r="G664" s="1">
        <v>68</v>
      </c>
      <c r="H664" s="1">
        <v>99</v>
      </c>
      <c r="I664" s="1" t="s">
        <v>37</v>
      </c>
      <c r="J664">
        <f t="shared" si="80"/>
        <v>0</v>
      </c>
      <c r="K664">
        <f t="shared" si="81"/>
        <v>1</v>
      </c>
      <c r="L664">
        <f t="shared" si="82"/>
        <v>0</v>
      </c>
      <c r="M664">
        <f t="shared" si="85"/>
        <v>13</v>
      </c>
      <c r="N664" s="6">
        <f t="shared" si="83"/>
        <v>0.19999999999999996</v>
      </c>
      <c r="O664" t="str">
        <f t="shared" si="86"/>
        <v>N</v>
      </c>
      <c r="P664" s="13">
        <f>VLOOKUP(E664, 'Season Position'!$A$34:$C$49,2,FALSE)</f>
        <v>9</v>
      </c>
      <c r="Q664" s="13" t="str">
        <f>VLOOKUP(E664, 'Season Position'!$A$34:$C$49,3,FALSE)</f>
        <v>Missed</v>
      </c>
      <c r="R664">
        <f t="shared" si="87"/>
        <v>0</v>
      </c>
      <c r="S664" s="21" t="str">
        <f t="shared" si="84"/>
        <v>60-69</v>
      </c>
    </row>
    <row r="665" spans="1:19" ht="15.75" customHeight="1">
      <c r="A665" s="1">
        <v>332</v>
      </c>
      <c r="B665" s="1">
        <v>2014</v>
      </c>
      <c r="C665" s="1">
        <v>14</v>
      </c>
      <c r="D665" s="1" t="s">
        <v>23</v>
      </c>
      <c r="E665" s="1" t="s">
        <v>28</v>
      </c>
      <c r="F665" s="1" t="s">
        <v>31</v>
      </c>
      <c r="G665" s="1">
        <v>99</v>
      </c>
      <c r="H665" s="1">
        <v>68</v>
      </c>
      <c r="I665" s="1" t="s">
        <v>35</v>
      </c>
      <c r="J665">
        <f t="shared" si="80"/>
        <v>1</v>
      </c>
      <c r="K665">
        <f t="shared" si="81"/>
        <v>0</v>
      </c>
      <c r="L665">
        <f t="shared" si="82"/>
        <v>0</v>
      </c>
      <c r="M665">
        <f t="shared" si="85"/>
        <v>4</v>
      </c>
      <c r="N665" s="6">
        <f t="shared" si="83"/>
        <v>0.8</v>
      </c>
      <c r="O665" t="str">
        <f t="shared" si="86"/>
        <v>N</v>
      </c>
      <c r="P665" s="13">
        <f>VLOOKUP(E665, 'Season Position'!$A$34:$C$49,2,FALSE)</f>
        <v>10</v>
      </c>
      <c r="Q665" s="13" t="str">
        <f>VLOOKUP(E665, 'Season Position'!$A$34:$C$49,3,FALSE)</f>
        <v>Missed</v>
      </c>
      <c r="R665">
        <f t="shared" si="87"/>
        <v>1</v>
      </c>
      <c r="S665" s="21" t="str">
        <f t="shared" si="84"/>
        <v>90-99</v>
      </c>
    </row>
    <row r="666" spans="1:19" ht="15.75" customHeight="1">
      <c r="A666" s="1">
        <v>333</v>
      </c>
      <c r="B666" s="1">
        <v>2014</v>
      </c>
      <c r="C666" s="1">
        <v>14</v>
      </c>
      <c r="D666" s="1" t="s">
        <v>23</v>
      </c>
      <c r="E666" s="1" t="s">
        <v>30</v>
      </c>
      <c r="F666" s="1" t="s">
        <v>21</v>
      </c>
      <c r="G666" s="1">
        <v>133</v>
      </c>
      <c r="H666" s="1">
        <v>58</v>
      </c>
      <c r="I666" s="1" t="s">
        <v>35</v>
      </c>
      <c r="J666">
        <f t="shared" si="80"/>
        <v>1</v>
      </c>
      <c r="K666">
        <f t="shared" si="81"/>
        <v>0</v>
      </c>
      <c r="L666">
        <f t="shared" si="82"/>
        <v>0</v>
      </c>
      <c r="M666">
        <f t="shared" si="85"/>
        <v>1</v>
      </c>
      <c r="N666" s="6">
        <f t="shared" si="83"/>
        <v>1</v>
      </c>
      <c r="O666" t="str">
        <f t="shared" si="86"/>
        <v>Y</v>
      </c>
      <c r="P666" s="13">
        <f>VLOOKUP(E666, 'Season Position'!$A$34:$C$49,2,FALSE)</f>
        <v>11</v>
      </c>
      <c r="Q666" s="13" t="str">
        <f>VLOOKUP(E666, 'Season Position'!$A$34:$C$49,3,FALSE)</f>
        <v>Missed</v>
      </c>
      <c r="R666">
        <f t="shared" si="87"/>
        <v>1</v>
      </c>
      <c r="S666" s="21" t="str">
        <f t="shared" si="84"/>
        <v>130-139</v>
      </c>
    </row>
    <row r="667" spans="1:19" ht="15.75" customHeight="1">
      <c r="A667" s="1">
        <v>333</v>
      </c>
      <c r="B667" s="1">
        <v>2014</v>
      </c>
      <c r="C667" s="1">
        <v>14</v>
      </c>
      <c r="D667" s="1" t="s">
        <v>23</v>
      </c>
      <c r="E667" s="1" t="s">
        <v>21</v>
      </c>
      <c r="F667" s="1" t="s">
        <v>30</v>
      </c>
      <c r="G667" s="1">
        <v>58</v>
      </c>
      <c r="H667" s="1">
        <v>133</v>
      </c>
      <c r="I667" s="1" t="s">
        <v>37</v>
      </c>
      <c r="J667">
        <f t="shared" si="80"/>
        <v>0</v>
      </c>
      <c r="K667">
        <f t="shared" si="81"/>
        <v>1</v>
      </c>
      <c r="L667">
        <f t="shared" si="82"/>
        <v>0</v>
      </c>
      <c r="M667">
        <f t="shared" si="85"/>
        <v>15</v>
      </c>
      <c r="N667" s="6">
        <f t="shared" si="83"/>
        <v>6.6666666666666652E-2</v>
      </c>
      <c r="O667" t="str">
        <f t="shared" si="86"/>
        <v>N</v>
      </c>
      <c r="P667" s="13">
        <f>VLOOKUP(E667, 'Season Position'!$A$34:$C$49,2,FALSE)</f>
        <v>15</v>
      </c>
      <c r="Q667" s="13" t="str">
        <f>VLOOKUP(E667, 'Season Position'!$A$34:$C$49,3,FALSE)</f>
        <v>Missed</v>
      </c>
      <c r="R667">
        <f t="shared" si="87"/>
        <v>0</v>
      </c>
      <c r="S667" s="21" t="str">
        <f t="shared" si="84"/>
        <v>50-59</v>
      </c>
    </row>
    <row r="668" spans="1:19" ht="15.75" customHeight="1">
      <c r="A668" s="1">
        <v>334</v>
      </c>
      <c r="B668" s="1">
        <v>2014</v>
      </c>
      <c r="C668" s="1">
        <v>14</v>
      </c>
      <c r="D668" s="1" t="s">
        <v>23</v>
      </c>
      <c r="E668" s="1" t="s">
        <v>18</v>
      </c>
      <c r="F668" s="1" t="s">
        <v>13</v>
      </c>
      <c r="G668" s="1">
        <v>84</v>
      </c>
      <c r="H668" s="1">
        <v>54</v>
      </c>
      <c r="I668" s="1" t="s">
        <v>35</v>
      </c>
      <c r="J668">
        <f t="shared" si="80"/>
        <v>1</v>
      </c>
      <c r="K668">
        <f t="shared" si="81"/>
        <v>0</v>
      </c>
      <c r="L668">
        <f t="shared" si="82"/>
        <v>0</v>
      </c>
      <c r="M668">
        <f t="shared" si="85"/>
        <v>10</v>
      </c>
      <c r="N668" s="6">
        <f t="shared" si="83"/>
        <v>0.4</v>
      </c>
      <c r="O668" t="str">
        <f t="shared" si="86"/>
        <v>N</v>
      </c>
      <c r="P668" s="13">
        <f>VLOOKUP(E668, 'Season Position'!$A$34:$C$49,2,FALSE)</f>
        <v>13</v>
      </c>
      <c r="Q668" s="13" t="str">
        <f>VLOOKUP(E668, 'Season Position'!$A$34:$C$49,3,FALSE)</f>
        <v>Missed</v>
      </c>
      <c r="R668">
        <f t="shared" si="87"/>
        <v>1</v>
      </c>
      <c r="S668" s="21" t="str">
        <f t="shared" si="84"/>
        <v>80-89</v>
      </c>
    </row>
    <row r="669" spans="1:19" ht="15.75" customHeight="1">
      <c r="A669" s="1">
        <v>334</v>
      </c>
      <c r="B669" s="1">
        <v>2014</v>
      </c>
      <c r="C669" s="1">
        <v>14</v>
      </c>
      <c r="D669" s="1" t="s">
        <v>23</v>
      </c>
      <c r="E669" s="1" t="s">
        <v>13</v>
      </c>
      <c r="F669" s="1" t="s">
        <v>18</v>
      </c>
      <c r="G669" s="1">
        <v>54</v>
      </c>
      <c r="H669" s="1">
        <v>84</v>
      </c>
      <c r="I669" s="1" t="s">
        <v>37</v>
      </c>
      <c r="J669">
        <f t="shared" si="80"/>
        <v>0</v>
      </c>
      <c r="K669">
        <f t="shared" si="81"/>
        <v>1</v>
      </c>
      <c r="L669">
        <f t="shared" si="82"/>
        <v>0</v>
      </c>
      <c r="M669">
        <f t="shared" si="85"/>
        <v>16</v>
      </c>
      <c r="N669" s="6">
        <f t="shared" si="83"/>
        <v>0</v>
      </c>
      <c r="O669" t="str">
        <f t="shared" si="86"/>
        <v>N</v>
      </c>
      <c r="P669" s="13">
        <f>VLOOKUP(E669, 'Season Position'!$A$34:$C$49,2,FALSE)</f>
        <v>14</v>
      </c>
      <c r="Q669" s="13" t="str">
        <f>VLOOKUP(E669, 'Season Position'!$A$34:$C$49,3,FALSE)</f>
        <v>Missed</v>
      </c>
      <c r="R669">
        <f t="shared" si="87"/>
        <v>0</v>
      </c>
      <c r="S669" s="21" t="str">
        <f t="shared" si="84"/>
        <v>50-59</v>
      </c>
    </row>
    <row r="670" spans="1:19" ht="15.75" customHeight="1">
      <c r="A670" s="1">
        <v>335</v>
      </c>
      <c r="B670" s="1">
        <v>2014</v>
      </c>
      <c r="C670" s="1">
        <v>14</v>
      </c>
      <c r="D670" s="1" t="s">
        <v>23</v>
      </c>
      <c r="E670" s="1" t="s">
        <v>29</v>
      </c>
      <c r="F670" s="1" t="s">
        <v>20</v>
      </c>
      <c r="G670" s="1">
        <v>64</v>
      </c>
      <c r="H670" s="1">
        <v>102</v>
      </c>
      <c r="I670" s="1" t="s">
        <v>37</v>
      </c>
      <c r="J670">
        <f t="shared" si="80"/>
        <v>0</v>
      </c>
      <c r="K670">
        <f t="shared" si="81"/>
        <v>1</v>
      </c>
      <c r="L670">
        <f t="shared" si="82"/>
        <v>0</v>
      </c>
      <c r="M670">
        <f t="shared" si="85"/>
        <v>14</v>
      </c>
      <c r="N670" s="6">
        <f t="shared" si="83"/>
        <v>0.1333333333333333</v>
      </c>
      <c r="O670" t="str">
        <f t="shared" si="86"/>
        <v>N</v>
      </c>
      <c r="P670" s="13">
        <f>VLOOKUP(E670, 'Season Position'!$A$34:$C$49,2,FALSE)</f>
        <v>16</v>
      </c>
      <c r="Q670" s="13" t="str">
        <f>VLOOKUP(E670, 'Season Position'!$A$34:$C$49,3,FALSE)</f>
        <v>Missed</v>
      </c>
      <c r="R670">
        <f t="shared" si="87"/>
        <v>0</v>
      </c>
      <c r="S670" s="21" t="str">
        <f t="shared" si="84"/>
        <v>60-69</v>
      </c>
    </row>
    <row r="671" spans="1:19" ht="15.75" customHeight="1">
      <c r="A671" s="1">
        <v>335</v>
      </c>
      <c r="B671" s="1">
        <v>2014</v>
      </c>
      <c r="C671" s="1">
        <v>14</v>
      </c>
      <c r="D671" s="1" t="s">
        <v>23</v>
      </c>
      <c r="E671" s="1" t="s">
        <v>20</v>
      </c>
      <c r="F671" s="1" t="s">
        <v>29</v>
      </c>
      <c r="G671" s="1">
        <v>102</v>
      </c>
      <c r="H671" s="1">
        <v>64</v>
      </c>
      <c r="I671" s="1" t="s">
        <v>35</v>
      </c>
      <c r="J671">
        <f t="shared" si="80"/>
        <v>1</v>
      </c>
      <c r="K671">
        <f t="shared" si="81"/>
        <v>0</v>
      </c>
      <c r="L671">
        <f t="shared" si="82"/>
        <v>0</v>
      </c>
      <c r="M671">
        <f t="shared" si="85"/>
        <v>3</v>
      </c>
      <c r="N671" s="6">
        <f t="shared" si="83"/>
        <v>0.8666666666666667</v>
      </c>
      <c r="O671" t="str">
        <f t="shared" si="86"/>
        <v>Y</v>
      </c>
      <c r="P671" s="13">
        <f>VLOOKUP(E671, 'Season Position'!$A$34:$C$49,2,FALSE)</f>
        <v>12</v>
      </c>
      <c r="Q671" s="13" t="str">
        <f>VLOOKUP(E671, 'Season Position'!$A$34:$C$49,3,FALSE)</f>
        <v>Missed</v>
      </c>
      <c r="R671">
        <f t="shared" si="87"/>
        <v>1</v>
      </c>
      <c r="S671" s="21" t="str">
        <f t="shared" si="84"/>
        <v>100-109</v>
      </c>
    </row>
    <row r="672" spans="1:19" ht="15.75" customHeight="1">
      <c r="A672" s="1">
        <v>336</v>
      </c>
      <c r="B672" s="1">
        <v>2014</v>
      </c>
      <c r="C672" s="1">
        <v>15</v>
      </c>
      <c r="D672" s="1" t="s">
        <v>22</v>
      </c>
      <c r="E672" s="1" t="s">
        <v>11</v>
      </c>
      <c r="F672" s="1" t="s">
        <v>10</v>
      </c>
      <c r="G672" s="1">
        <v>67</v>
      </c>
      <c r="H672" s="1">
        <v>152</v>
      </c>
      <c r="I672" s="1" t="s">
        <v>37</v>
      </c>
      <c r="J672">
        <f t="shared" si="80"/>
        <v>0</v>
      </c>
      <c r="K672">
        <f t="shared" si="81"/>
        <v>1</v>
      </c>
      <c r="L672">
        <f t="shared" si="82"/>
        <v>0</v>
      </c>
      <c r="M672">
        <f t="shared" si="85"/>
        <v>10</v>
      </c>
      <c r="N672" s="6">
        <f t="shared" si="83"/>
        <v>0.4</v>
      </c>
      <c r="O672" t="str">
        <f t="shared" si="86"/>
        <v>N</v>
      </c>
      <c r="P672" s="13">
        <f>VLOOKUP(E672, 'Season Position'!$A$34:$C$49,2,FALSE)</f>
        <v>4</v>
      </c>
      <c r="Q672" s="13" t="str">
        <f>VLOOKUP(E672, 'Season Position'!$A$34:$C$49,3,FALSE)</f>
        <v>Playoffs</v>
      </c>
      <c r="R672">
        <f t="shared" si="87"/>
        <v>0</v>
      </c>
      <c r="S672" s="21" t="str">
        <f t="shared" si="84"/>
        <v>60-69</v>
      </c>
    </row>
    <row r="673" spans="1:19" ht="15.75" customHeight="1">
      <c r="A673" s="1">
        <v>336</v>
      </c>
      <c r="B673" s="1">
        <v>2014</v>
      </c>
      <c r="C673" s="1">
        <v>15</v>
      </c>
      <c r="D673" s="1" t="s">
        <v>22</v>
      </c>
      <c r="E673" s="1" t="s">
        <v>10</v>
      </c>
      <c r="F673" s="1" t="s">
        <v>11</v>
      </c>
      <c r="G673" s="1">
        <v>152</v>
      </c>
      <c r="H673" s="1">
        <v>67</v>
      </c>
      <c r="I673" s="1" t="s">
        <v>35</v>
      </c>
      <c r="J673">
        <f t="shared" si="80"/>
        <v>1</v>
      </c>
      <c r="K673">
        <f t="shared" si="81"/>
        <v>0</v>
      </c>
      <c r="L673">
        <f t="shared" si="82"/>
        <v>0</v>
      </c>
      <c r="M673">
        <f t="shared" si="85"/>
        <v>1</v>
      </c>
      <c r="N673" s="6">
        <f t="shared" si="83"/>
        <v>1</v>
      </c>
      <c r="O673" t="str">
        <f t="shared" si="86"/>
        <v>Y</v>
      </c>
      <c r="P673" s="13">
        <f>VLOOKUP(E673, 'Season Position'!$A$34:$C$49,2,FALSE)</f>
        <v>1</v>
      </c>
      <c r="Q673" s="13" t="str">
        <f>VLOOKUP(E673, 'Season Position'!$A$34:$C$49,3,FALSE)</f>
        <v>Playoffs</v>
      </c>
      <c r="R673">
        <f t="shared" si="87"/>
        <v>1</v>
      </c>
      <c r="S673" s="21" t="str">
        <f t="shared" si="84"/>
        <v>150-159</v>
      </c>
    </row>
    <row r="674" spans="1:19" ht="15.75" customHeight="1">
      <c r="A674" s="1">
        <v>337</v>
      </c>
      <c r="B674" s="1">
        <v>2014</v>
      </c>
      <c r="C674" s="1">
        <v>15</v>
      </c>
      <c r="D674" s="1" t="s">
        <v>22</v>
      </c>
      <c r="E674" s="1" t="s">
        <v>25</v>
      </c>
      <c r="F674" s="1" t="s">
        <v>16</v>
      </c>
      <c r="G674" s="1">
        <v>50</v>
      </c>
      <c r="H674" s="1">
        <v>65</v>
      </c>
      <c r="I674" s="1" t="s">
        <v>37</v>
      </c>
      <c r="J674">
        <f t="shared" si="80"/>
        <v>0</v>
      </c>
      <c r="K674">
        <f t="shared" si="81"/>
        <v>1</v>
      </c>
      <c r="L674">
        <f t="shared" si="82"/>
        <v>0</v>
      </c>
      <c r="M674">
        <f t="shared" si="85"/>
        <v>16</v>
      </c>
      <c r="N674" s="6">
        <f t="shared" si="83"/>
        <v>0</v>
      </c>
      <c r="O674" t="str">
        <f t="shared" si="86"/>
        <v>N</v>
      </c>
      <c r="P674" s="13">
        <f>VLOOKUP(E674, 'Season Position'!$A$34:$C$49,2,FALSE)</f>
        <v>3</v>
      </c>
      <c r="Q674" s="13" t="str">
        <f>VLOOKUP(E674, 'Season Position'!$A$34:$C$49,3,FALSE)</f>
        <v>Playoffs</v>
      </c>
      <c r="R674">
        <f t="shared" si="87"/>
        <v>0</v>
      </c>
      <c r="S674" s="21" t="str">
        <f t="shared" si="84"/>
        <v>50-59</v>
      </c>
    </row>
    <row r="675" spans="1:19" ht="15.75" customHeight="1">
      <c r="A675" s="1">
        <v>337</v>
      </c>
      <c r="B675" s="1">
        <v>2014</v>
      </c>
      <c r="C675" s="1">
        <v>15</v>
      </c>
      <c r="D675" s="1" t="s">
        <v>22</v>
      </c>
      <c r="E675" s="1" t="s">
        <v>16</v>
      </c>
      <c r="F675" s="1" t="s">
        <v>25</v>
      </c>
      <c r="G675" s="1">
        <v>65</v>
      </c>
      <c r="H675" s="1">
        <v>50</v>
      </c>
      <c r="I675" s="1" t="s">
        <v>35</v>
      </c>
      <c r="J675">
        <f t="shared" si="80"/>
        <v>1</v>
      </c>
      <c r="K675">
        <f t="shared" si="81"/>
        <v>0</v>
      </c>
      <c r="L675">
        <f t="shared" si="82"/>
        <v>0</v>
      </c>
      <c r="M675">
        <f t="shared" si="85"/>
        <v>11</v>
      </c>
      <c r="N675" s="6">
        <f t="shared" si="83"/>
        <v>0.33333333333333337</v>
      </c>
      <c r="O675" t="str">
        <f t="shared" si="86"/>
        <v>N</v>
      </c>
      <c r="P675" s="13">
        <f>VLOOKUP(E675, 'Season Position'!$A$34:$C$49,2,FALSE)</f>
        <v>2</v>
      </c>
      <c r="Q675" s="13" t="str">
        <f>VLOOKUP(E675, 'Season Position'!$A$34:$C$49,3,FALSE)</f>
        <v>Playoffs</v>
      </c>
      <c r="R675">
        <f t="shared" si="87"/>
        <v>1</v>
      </c>
      <c r="S675" s="21" t="str">
        <f t="shared" si="84"/>
        <v>60-69</v>
      </c>
    </row>
    <row r="676" spans="1:19" ht="15.75" customHeight="1">
      <c r="A676" s="1">
        <v>338</v>
      </c>
      <c r="B676" s="1">
        <v>2014</v>
      </c>
      <c r="C676" s="1">
        <v>15</v>
      </c>
      <c r="D676" s="1" t="s">
        <v>24</v>
      </c>
      <c r="E676" s="1" t="s">
        <v>27</v>
      </c>
      <c r="F676" s="1" t="s">
        <v>14</v>
      </c>
      <c r="G676" s="1">
        <v>77</v>
      </c>
      <c r="H676" s="1">
        <v>103</v>
      </c>
      <c r="I676" s="1" t="s">
        <v>37</v>
      </c>
      <c r="J676">
        <f t="shared" si="80"/>
        <v>0</v>
      </c>
      <c r="K676">
        <f t="shared" si="81"/>
        <v>1</v>
      </c>
      <c r="L676">
        <f t="shared" si="82"/>
        <v>0</v>
      </c>
      <c r="M676">
        <f t="shared" si="85"/>
        <v>6</v>
      </c>
      <c r="N676" s="6">
        <f t="shared" si="83"/>
        <v>0.66666666666666674</v>
      </c>
      <c r="O676" t="str">
        <f t="shared" si="86"/>
        <v>N</v>
      </c>
      <c r="P676" s="13">
        <f>VLOOKUP(E676, 'Season Position'!$A$34:$C$49,2,FALSE)</f>
        <v>8</v>
      </c>
      <c r="Q676" s="13" t="str">
        <f>VLOOKUP(E676, 'Season Position'!$A$34:$C$49,3,FALSE)</f>
        <v>Playoffs</v>
      </c>
      <c r="R676">
        <f t="shared" si="87"/>
        <v>0</v>
      </c>
      <c r="S676" s="21" t="str">
        <f t="shared" si="84"/>
        <v>70-79</v>
      </c>
    </row>
    <row r="677" spans="1:19" ht="15.75" customHeight="1">
      <c r="A677" s="1">
        <v>338</v>
      </c>
      <c r="B677" s="1">
        <v>2014</v>
      </c>
      <c r="C677" s="1">
        <v>15</v>
      </c>
      <c r="D677" s="1" t="s">
        <v>24</v>
      </c>
      <c r="E677" s="1" t="s">
        <v>14</v>
      </c>
      <c r="F677" s="1" t="s">
        <v>27</v>
      </c>
      <c r="G677" s="1">
        <v>103</v>
      </c>
      <c r="H677" s="1">
        <v>77</v>
      </c>
      <c r="I677" s="1" t="s">
        <v>35</v>
      </c>
      <c r="J677">
        <f t="shared" si="80"/>
        <v>1</v>
      </c>
      <c r="K677">
        <f t="shared" si="81"/>
        <v>0</v>
      </c>
      <c r="L677">
        <f t="shared" si="82"/>
        <v>0</v>
      </c>
      <c r="M677">
        <f t="shared" si="85"/>
        <v>3</v>
      </c>
      <c r="N677" s="6">
        <f t="shared" si="83"/>
        <v>0.8666666666666667</v>
      </c>
      <c r="O677" t="str">
        <f t="shared" si="86"/>
        <v>Y</v>
      </c>
      <c r="P677" s="13">
        <f>VLOOKUP(E677, 'Season Position'!$A$34:$C$49,2,FALSE)</f>
        <v>5</v>
      </c>
      <c r="Q677" s="13" t="str">
        <f>VLOOKUP(E677, 'Season Position'!$A$34:$C$49,3,FALSE)</f>
        <v>Playoffs</v>
      </c>
      <c r="R677">
        <f t="shared" si="87"/>
        <v>1</v>
      </c>
      <c r="S677" s="21" t="str">
        <f t="shared" si="84"/>
        <v>100-109</v>
      </c>
    </row>
    <row r="678" spans="1:19" ht="15.75" customHeight="1">
      <c r="A678" s="1">
        <v>339</v>
      </c>
      <c r="B678" s="1">
        <v>2014</v>
      </c>
      <c r="C678" s="1">
        <v>15</v>
      </c>
      <c r="D678" s="1" t="s">
        <v>24</v>
      </c>
      <c r="E678" s="1" t="s">
        <v>26</v>
      </c>
      <c r="F678" s="1" t="s">
        <v>12</v>
      </c>
      <c r="G678" s="1">
        <v>64</v>
      </c>
      <c r="H678" s="1">
        <v>53</v>
      </c>
      <c r="I678" s="1" t="s">
        <v>35</v>
      </c>
      <c r="J678">
        <f t="shared" si="80"/>
        <v>1</v>
      </c>
      <c r="K678">
        <f t="shared" si="81"/>
        <v>0</v>
      </c>
      <c r="L678">
        <f t="shared" si="82"/>
        <v>0</v>
      </c>
      <c r="M678">
        <f t="shared" si="85"/>
        <v>12</v>
      </c>
      <c r="N678" s="6">
        <f t="shared" si="83"/>
        <v>0.26666666666666672</v>
      </c>
      <c r="O678" t="str">
        <f t="shared" si="86"/>
        <v>N</v>
      </c>
      <c r="P678" s="13">
        <f>VLOOKUP(E678, 'Season Position'!$A$34:$C$49,2,FALSE)</f>
        <v>6</v>
      </c>
      <c r="Q678" s="13" t="str">
        <f>VLOOKUP(E678, 'Season Position'!$A$34:$C$49,3,FALSE)</f>
        <v>Playoffs</v>
      </c>
      <c r="R678">
        <f t="shared" si="87"/>
        <v>1</v>
      </c>
      <c r="S678" s="21" t="str">
        <f t="shared" si="84"/>
        <v>60-69</v>
      </c>
    </row>
    <row r="679" spans="1:19" ht="15.75" customHeight="1">
      <c r="A679" s="1">
        <v>339</v>
      </c>
      <c r="B679" s="1">
        <v>2014</v>
      </c>
      <c r="C679" s="1">
        <v>15</v>
      </c>
      <c r="D679" s="1" t="s">
        <v>24</v>
      </c>
      <c r="E679" s="1" t="s">
        <v>12</v>
      </c>
      <c r="F679" s="1" t="s">
        <v>26</v>
      </c>
      <c r="G679" s="1">
        <v>53</v>
      </c>
      <c r="H679" s="1">
        <v>64</v>
      </c>
      <c r="I679" s="1" t="s">
        <v>37</v>
      </c>
      <c r="J679">
        <f t="shared" si="80"/>
        <v>0</v>
      </c>
      <c r="K679">
        <f t="shared" si="81"/>
        <v>1</v>
      </c>
      <c r="L679">
        <f t="shared" si="82"/>
        <v>0</v>
      </c>
      <c r="M679">
        <f t="shared" si="85"/>
        <v>15</v>
      </c>
      <c r="N679" s="6">
        <f t="shared" si="83"/>
        <v>6.6666666666666652E-2</v>
      </c>
      <c r="O679" t="str">
        <f t="shared" si="86"/>
        <v>N</v>
      </c>
      <c r="P679" s="13">
        <f>VLOOKUP(E679, 'Season Position'!$A$34:$C$49,2,FALSE)</f>
        <v>7</v>
      </c>
      <c r="Q679" s="13" t="str">
        <f>VLOOKUP(E679, 'Season Position'!$A$34:$C$49,3,FALSE)</f>
        <v>Playoffs</v>
      </c>
      <c r="R679">
        <f t="shared" si="87"/>
        <v>0</v>
      </c>
      <c r="S679" s="21" t="str">
        <f t="shared" si="84"/>
        <v>50-59</v>
      </c>
    </row>
    <row r="680" spans="1:19" ht="15.75" customHeight="1">
      <c r="A680" s="1">
        <v>340</v>
      </c>
      <c r="B680" s="1">
        <v>2014</v>
      </c>
      <c r="C680" s="1">
        <v>15</v>
      </c>
      <c r="D680" s="1" t="s">
        <v>23</v>
      </c>
      <c r="E680" s="1" t="s">
        <v>30</v>
      </c>
      <c r="F680" s="1" t="s">
        <v>28</v>
      </c>
      <c r="G680" s="1">
        <v>72</v>
      </c>
      <c r="H680" s="1">
        <v>75</v>
      </c>
      <c r="I680" s="1" t="s">
        <v>37</v>
      </c>
      <c r="J680">
        <f t="shared" si="80"/>
        <v>0</v>
      </c>
      <c r="K680">
        <f t="shared" si="81"/>
        <v>1</v>
      </c>
      <c r="L680">
        <f t="shared" si="82"/>
        <v>0</v>
      </c>
      <c r="M680">
        <f t="shared" si="85"/>
        <v>9</v>
      </c>
      <c r="N680" s="6">
        <f t="shared" si="83"/>
        <v>0.46666666666666667</v>
      </c>
      <c r="O680" t="str">
        <f t="shared" si="86"/>
        <v>N</v>
      </c>
      <c r="P680" s="13">
        <f>VLOOKUP(E680, 'Season Position'!$A$34:$C$49,2,FALSE)</f>
        <v>11</v>
      </c>
      <c r="Q680" s="13" t="str">
        <f>VLOOKUP(E680, 'Season Position'!$A$34:$C$49,3,FALSE)</f>
        <v>Missed</v>
      </c>
      <c r="R680">
        <f t="shared" si="87"/>
        <v>0</v>
      </c>
      <c r="S680" s="21" t="str">
        <f t="shared" si="84"/>
        <v>70-79</v>
      </c>
    </row>
    <row r="681" spans="1:19" ht="15.75" customHeight="1">
      <c r="A681" s="1">
        <v>340</v>
      </c>
      <c r="B681" s="1">
        <v>2014</v>
      </c>
      <c r="C681" s="1">
        <v>15</v>
      </c>
      <c r="D681" s="1" t="s">
        <v>23</v>
      </c>
      <c r="E681" s="1" t="s">
        <v>28</v>
      </c>
      <c r="F681" s="1" t="s">
        <v>30</v>
      </c>
      <c r="G681" s="1">
        <v>75</v>
      </c>
      <c r="H681" s="1">
        <v>72</v>
      </c>
      <c r="I681" s="1" t="s">
        <v>35</v>
      </c>
      <c r="J681">
        <f t="shared" si="80"/>
        <v>1</v>
      </c>
      <c r="K681">
        <f t="shared" si="81"/>
        <v>0</v>
      </c>
      <c r="L681">
        <f t="shared" si="82"/>
        <v>0</v>
      </c>
      <c r="M681">
        <f t="shared" si="85"/>
        <v>7</v>
      </c>
      <c r="N681" s="6">
        <f t="shared" si="83"/>
        <v>0.6</v>
      </c>
      <c r="O681" t="str">
        <f t="shared" si="86"/>
        <v>N</v>
      </c>
      <c r="P681" s="13">
        <f>VLOOKUP(E681, 'Season Position'!$A$34:$C$49,2,FALSE)</f>
        <v>10</v>
      </c>
      <c r="Q681" s="13" t="str">
        <f>VLOOKUP(E681, 'Season Position'!$A$34:$C$49,3,FALSE)</f>
        <v>Missed</v>
      </c>
      <c r="R681">
        <f t="shared" si="87"/>
        <v>1</v>
      </c>
      <c r="S681" s="21" t="str">
        <f t="shared" si="84"/>
        <v>70-79</v>
      </c>
    </row>
    <row r="682" spans="1:19" ht="15.75" customHeight="1">
      <c r="A682" s="1">
        <v>341</v>
      </c>
      <c r="B682" s="1">
        <v>2014</v>
      </c>
      <c r="C682" s="1">
        <v>15</v>
      </c>
      <c r="D682" s="1" t="s">
        <v>23</v>
      </c>
      <c r="E682" s="1" t="s">
        <v>18</v>
      </c>
      <c r="F682" s="1" t="s">
        <v>31</v>
      </c>
      <c r="G682" s="1">
        <v>90</v>
      </c>
      <c r="H682" s="1">
        <v>107</v>
      </c>
      <c r="I682" s="1" t="s">
        <v>37</v>
      </c>
      <c r="J682">
        <f t="shared" si="80"/>
        <v>0</v>
      </c>
      <c r="K682">
        <f t="shared" si="81"/>
        <v>1</v>
      </c>
      <c r="L682">
        <f t="shared" si="82"/>
        <v>0</v>
      </c>
      <c r="M682">
        <f t="shared" si="85"/>
        <v>4</v>
      </c>
      <c r="N682" s="6">
        <f t="shared" si="83"/>
        <v>0.8</v>
      </c>
      <c r="O682" t="str">
        <f t="shared" si="86"/>
        <v>N</v>
      </c>
      <c r="P682" s="13">
        <f>VLOOKUP(E682, 'Season Position'!$A$34:$C$49,2,FALSE)</f>
        <v>13</v>
      </c>
      <c r="Q682" s="13" t="str">
        <f>VLOOKUP(E682, 'Season Position'!$A$34:$C$49,3,FALSE)</f>
        <v>Missed</v>
      </c>
      <c r="R682">
        <f t="shared" si="87"/>
        <v>0</v>
      </c>
      <c r="S682" s="21" t="str">
        <f t="shared" si="84"/>
        <v>90-99</v>
      </c>
    </row>
    <row r="683" spans="1:19" ht="15.75" customHeight="1">
      <c r="A683" s="1">
        <v>341</v>
      </c>
      <c r="B683" s="1">
        <v>2014</v>
      </c>
      <c r="C683" s="1">
        <v>15</v>
      </c>
      <c r="D683" s="1" t="s">
        <v>23</v>
      </c>
      <c r="E683" s="1" t="s">
        <v>31</v>
      </c>
      <c r="F683" s="1" t="s">
        <v>18</v>
      </c>
      <c r="G683" s="1">
        <v>107</v>
      </c>
      <c r="H683" s="1">
        <v>90</v>
      </c>
      <c r="I683" s="1" t="s">
        <v>35</v>
      </c>
      <c r="J683">
        <f t="shared" si="80"/>
        <v>1</v>
      </c>
      <c r="K683">
        <f t="shared" si="81"/>
        <v>0</v>
      </c>
      <c r="L683">
        <f t="shared" si="82"/>
        <v>0</v>
      </c>
      <c r="M683">
        <f t="shared" si="85"/>
        <v>2</v>
      </c>
      <c r="N683" s="6">
        <f t="shared" si="83"/>
        <v>0.93333333333333335</v>
      </c>
      <c r="O683" t="str">
        <f t="shared" si="86"/>
        <v>Y</v>
      </c>
      <c r="P683" s="13">
        <f>VLOOKUP(E683, 'Season Position'!$A$34:$C$49,2,FALSE)</f>
        <v>9</v>
      </c>
      <c r="Q683" s="13" t="str">
        <f>VLOOKUP(E683, 'Season Position'!$A$34:$C$49,3,FALSE)</f>
        <v>Missed</v>
      </c>
      <c r="R683">
        <f t="shared" si="87"/>
        <v>1</v>
      </c>
      <c r="S683" s="21" t="str">
        <f t="shared" si="84"/>
        <v>100-109</v>
      </c>
    </row>
    <row r="684" spans="1:19" ht="15.75" customHeight="1">
      <c r="A684" s="1">
        <v>342</v>
      </c>
      <c r="B684" s="1">
        <v>2014</v>
      </c>
      <c r="C684" s="1">
        <v>15</v>
      </c>
      <c r="D684" s="1" t="s">
        <v>23</v>
      </c>
      <c r="E684" s="1" t="s">
        <v>20</v>
      </c>
      <c r="F684" s="1" t="s">
        <v>21</v>
      </c>
      <c r="G684" s="1">
        <v>78</v>
      </c>
      <c r="H684" s="1">
        <v>54</v>
      </c>
      <c r="I684" s="1" t="s">
        <v>35</v>
      </c>
      <c r="J684">
        <f t="shared" si="80"/>
        <v>1</v>
      </c>
      <c r="K684">
        <f t="shared" si="81"/>
        <v>0</v>
      </c>
      <c r="L684">
        <f t="shared" si="82"/>
        <v>0</v>
      </c>
      <c r="M684">
        <f t="shared" si="85"/>
        <v>5</v>
      </c>
      <c r="N684" s="6">
        <f t="shared" si="83"/>
        <v>0.73333333333333339</v>
      </c>
      <c r="O684" t="str">
        <f t="shared" si="86"/>
        <v>N</v>
      </c>
      <c r="P684" s="13">
        <f>VLOOKUP(E684, 'Season Position'!$A$34:$C$49,2,FALSE)</f>
        <v>12</v>
      </c>
      <c r="Q684" s="13" t="str">
        <f>VLOOKUP(E684, 'Season Position'!$A$34:$C$49,3,FALSE)</f>
        <v>Missed</v>
      </c>
      <c r="R684">
        <f t="shared" si="87"/>
        <v>1</v>
      </c>
      <c r="S684" s="21" t="str">
        <f t="shared" si="84"/>
        <v>70-79</v>
      </c>
    </row>
    <row r="685" spans="1:19" ht="15.75" customHeight="1">
      <c r="A685" s="1">
        <v>342</v>
      </c>
      <c r="B685" s="1">
        <v>2014</v>
      </c>
      <c r="C685" s="1">
        <v>15</v>
      </c>
      <c r="D685" s="1" t="s">
        <v>23</v>
      </c>
      <c r="E685" s="1" t="s">
        <v>21</v>
      </c>
      <c r="F685" s="1" t="s">
        <v>20</v>
      </c>
      <c r="G685" s="1">
        <v>54</v>
      </c>
      <c r="H685" s="1">
        <v>78</v>
      </c>
      <c r="I685" s="1" t="s">
        <v>37</v>
      </c>
      <c r="J685">
        <f t="shared" si="80"/>
        <v>0</v>
      </c>
      <c r="K685">
        <f t="shared" si="81"/>
        <v>1</v>
      </c>
      <c r="L685">
        <f t="shared" si="82"/>
        <v>0</v>
      </c>
      <c r="M685">
        <f t="shared" si="85"/>
        <v>14</v>
      </c>
      <c r="N685" s="6">
        <f t="shared" si="83"/>
        <v>0.1333333333333333</v>
      </c>
      <c r="O685" t="str">
        <f t="shared" si="86"/>
        <v>N</v>
      </c>
      <c r="P685" s="13">
        <f>VLOOKUP(E685, 'Season Position'!$A$34:$C$49,2,FALSE)</f>
        <v>15</v>
      </c>
      <c r="Q685" s="13" t="str">
        <f>VLOOKUP(E685, 'Season Position'!$A$34:$C$49,3,FALSE)</f>
        <v>Missed</v>
      </c>
      <c r="R685">
        <f t="shared" si="87"/>
        <v>0</v>
      </c>
      <c r="S685" s="21" t="str">
        <f t="shared" si="84"/>
        <v>50-59</v>
      </c>
    </row>
    <row r="686" spans="1:19" ht="15.75" customHeight="1">
      <c r="A686" s="1">
        <v>343</v>
      </c>
      <c r="B686" s="1">
        <v>2014</v>
      </c>
      <c r="C686" s="1">
        <v>15</v>
      </c>
      <c r="D686" s="1" t="s">
        <v>23</v>
      </c>
      <c r="E686" s="1" t="s">
        <v>29</v>
      </c>
      <c r="F686" s="1" t="s">
        <v>13</v>
      </c>
      <c r="G686" s="1">
        <v>61</v>
      </c>
      <c r="H686" s="1">
        <v>75</v>
      </c>
      <c r="I686" s="1" t="s">
        <v>37</v>
      </c>
      <c r="J686">
        <f t="shared" si="80"/>
        <v>0</v>
      </c>
      <c r="K686">
        <f t="shared" si="81"/>
        <v>1</v>
      </c>
      <c r="L686">
        <f t="shared" si="82"/>
        <v>0</v>
      </c>
      <c r="M686">
        <f t="shared" si="85"/>
        <v>13</v>
      </c>
      <c r="N686" s="6">
        <f t="shared" si="83"/>
        <v>0.19999999999999996</v>
      </c>
      <c r="O686" t="str">
        <f t="shared" si="86"/>
        <v>N</v>
      </c>
      <c r="P686" s="13">
        <f>VLOOKUP(E686, 'Season Position'!$A$34:$C$49,2,FALSE)</f>
        <v>16</v>
      </c>
      <c r="Q686" s="13" t="str">
        <f>VLOOKUP(E686, 'Season Position'!$A$34:$C$49,3,FALSE)</f>
        <v>Missed</v>
      </c>
      <c r="R686">
        <f t="shared" si="87"/>
        <v>0</v>
      </c>
      <c r="S686" s="21" t="str">
        <f t="shared" si="84"/>
        <v>60-69</v>
      </c>
    </row>
    <row r="687" spans="1:19" ht="15.75" customHeight="1">
      <c r="A687" s="1">
        <v>343</v>
      </c>
      <c r="B687" s="1">
        <v>2014</v>
      </c>
      <c r="C687" s="1">
        <v>15</v>
      </c>
      <c r="D687" s="1" t="s">
        <v>23</v>
      </c>
      <c r="E687" s="1" t="s">
        <v>13</v>
      </c>
      <c r="F687" s="1" t="s">
        <v>29</v>
      </c>
      <c r="G687" s="1">
        <v>75</v>
      </c>
      <c r="H687" s="1">
        <v>61</v>
      </c>
      <c r="I687" s="1" t="s">
        <v>35</v>
      </c>
      <c r="J687">
        <f t="shared" si="80"/>
        <v>1</v>
      </c>
      <c r="K687">
        <f t="shared" si="81"/>
        <v>0</v>
      </c>
      <c r="L687">
        <f t="shared" si="82"/>
        <v>0</v>
      </c>
      <c r="M687">
        <f t="shared" si="85"/>
        <v>7</v>
      </c>
      <c r="N687" s="6">
        <f t="shared" si="83"/>
        <v>0.6</v>
      </c>
      <c r="O687" t="str">
        <f t="shared" si="86"/>
        <v>N</v>
      </c>
      <c r="P687" s="13">
        <f>VLOOKUP(E687, 'Season Position'!$A$34:$C$49,2,FALSE)</f>
        <v>14</v>
      </c>
      <c r="Q687" s="13" t="str">
        <f>VLOOKUP(E687, 'Season Position'!$A$34:$C$49,3,FALSE)</f>
        <v>Missed</v>
      </c>
      <c r="R687">
        <f t="shared" si="87"/>
        <v>1</v>
      </c>
      <c r="S687" s="21" t="str">
        <f t="shared" si="84"/>
        <v>70-79</v>
      </c>
    </row>
    <row r="688" spans="1:19" ht="15.75" customHeight="1">
      <c r="A688" s="1">
        <v>344</v>
      </c>
      <c r="B688" s="1">
        <v>2014</v>
      </c>
      <c r="C688" s="1">
        <v>16</v>
      </c>
      <c r="D688" s="1" t="s">
        <v>22</v>
      </c>
      <c r="E688" s="1" t="s">
        <v>10</v>
      </c>
      <c r="F688" s="1" t="s">
        <v>16</v>
      </c>
      <c r="G688" s="1">
        <v>107</v>
      </c>
      <c r="H688" s="1">
        <v>76</v>
      </c>
      <c r="I688" s="1" t="s">
        <v>35</v>
      </c>
      <c r="J688">
        <f t="shared" si="80"/>
        <v>1</v>
      </c>
      <c r="K688">
        <f t="shared" si="81"/>
        <v>0</v>
      </c>
      <c r="L688">
        <f t="shared" si="82"/>
        <v>0</v>
      </c>
      <c r="M688">
        <f t="shared" si="85"/>
        <v>2</v>
      </c>
      <c r="N688" s="6">
        <f t="shared" si="83"/>
        <v>0.93333333333333335</v>
      </c>
      <c r="O688" t="str">
        <f t="shared" si="86"/>
        <v>Y</v>
      </c>
      <c r="P688" s="13">
        <f>VLOOKUP(E688, 'Season Position'!$A$34:$C$49,2,FALSE)</f>
        <v>1</v>
      </c>
      <c r="Q688" s="13" t="str">
        <f>VLOOKUP(E688, 'Season Position'!$A$34:$C$49,3,FALSE)</f>
        <v>Playoffs</v>
      </c>
      <c r="R688">
        <f t="shared" si="87"/>
        <v>1</v>
      </c>
      <c r="S688" s="21" t="str">
        <f t="shared" si="84"/>
        <v>100-109</v>
      </c>
    </row>
    <row r="689" spans="1:19" ht="15.75" customHeight="1">
      <c r="A689" s="1">
        <v>344</v>
      </c>
      <c r="B689" s="1">
        <v>2014</v>
      </c>
      <c r="C689" s="1">
        <v>16</v>
      </c>
      <c r="D689" s="1" t="s">
        <v>22</v>
      </c>
      <c r="E689" s="1" t="s">
        <v>16</v>
      </c>
      <c r="F689" s="1" t="s">
        <v>10</v>
      </c>
      <c r="G689" s="1">
        <v>76</v>
      </c>
      <c r="H689" s="1">
        <v>107</v>
      </c>
      <c r="I689" s="1" t="s">
        <v>37</v>
      </c>
      <c r="J689">
        <f t="shared" si="80"/>
        <v>0</v>
      </c>
      <c r="K689">
        <f t="shared" si="81"/>
        <v>1</v>
      </c>
      <c r="L689">
        <f t="shared" si="82"/>
        <v>0</v>
      </c>
      <c r="M689">
        <f t="shared" si="85"/>
        <v>7</v>
      </c>
      <c r="N689" s="6">
        <f t="shared" si="83"/>
        <v>0.6</v>
      </c>
      <c r="O689" t="str">
        <f t="shared" si="86"/>
        <v>N</v>
      </c>
      <c r="P689" s="13">
        <f>VLOOKUP(E689, 'Season Position'!$A$34:$C$49,2,FALSE)</f>
        <v>2</v>
      </c>
      <c r="Q689" s="13" t="str">
        <f>VLOOKUP(E689, 'Season Position'!$A$34:$C$49,3,FALSE)</f>
        <v>Playoffs</v>
      </c>
      <c r="R689">
        <f t="shared" si="87"/>
        <v>0</v>
      </c>
      <c r="S689" s="21" t="str">
        <f t="shared" si="84"/>
        <v>70-79</v>
      </c>
    </row>
    <row r="690" spans="1:19" ht="15.75" customHeight="1">
      <c r="A690" s="1">
        <v>345</v>
      </c>
      <c r="B690" s="1">
        <v>2014</v>
      </c>
      <c r="C690" s="1">
        <v>16</v>
      </c>
      <c r="D690" s="1" t="s">
        <v>24</v>
      </c>
      <c r="E690" s="1" t="s">
        <v>25</v>
      </c>
      <c r="F690" s="1" t="s">
        <v>11</v>
      </c>
      <c r="G690" s="1">
        <v>74</v>
      </c>
      <c r="H690" s="1">
        <v>27</v>
      </c>
      <c r="I690" s="1" t="s">
        <v>35</v>
      </c>
      <c r="J690">
        <f t="shared" si="80"/>
        <v>1</v>
      </c>
      <c r="K690">
        <f t="shared" si="81"/>
        <v>0</v>
      </c>
      <c r="L690">
        <f t="shared" si="82"/>
        <v>0</v>
      </c>
      <c r="M690">
        <f t="shared" si="85"/>
        <v>8</v>
      </c>
      <c r="N690" s="6">
        <f t="shared" si="83"/>
        <v>0.53333333333333333</v>
      </c>
      <c r="O690" t="str">
        <f t="shared" si="86"/>
        <v>N</v>
      </c>
      <c r="P690" s="13">
        <f>VLOOKUP(E690, 'Season Position'!$A$34:$C$49,2,FALSE)</f>
        <v>3</v>
      </c>
      <c r="Q690" s="13" t="str">
        <f>VLOOKUP(E690, 'Season Position'!$A$34:$C$49,3,FALSE)</f>
        <v>Playoffs</v>
      </c>
      <c r="R690">
        <f t="shared" si="87"/>
        <v>1</v>
      </c>
      <c r="S690" s="21" t="str">
        <f t="shared" si="84"/>
        <v>70-79</v>
      </c>
    </row>
    <row r="691" spans="1:19" ht="15.75" customHeight="1">
      <c r="A691" s="1">
        <v>345</v>
      </c>
      <c r="B691" s="1">
        <v>2014</v>
      </c>
      <c r="C691" s="1">
        <v>16</v>
      </c>
      <c r="D691" s="1" t="s">
        <v>24</v>
      </c>
      <c r="E691" s="1" t="s">
        <v>11</v>
      </c>
      <c r="F691" s="1" t="s">
        <v>25</v>
      </c>
      <c r="G691" s="1">
        <v>27</v>
      </c>
      <c r="H691" s="1">
        <v>74</v>
      </c>
      <c r="I691" s="1" t="s">
        <v>37</v>
      </c>
      <c r="J691">
        <f t="shared" si="80"/>
        <v>0</v>
      </c>
      <c r="K691">
        <f t="shared" si="81"/>
        <v>1</v>
      </c>
      <c r="L691">
        <f t="shared" si="82"/>
        <v>0</v>
      </c>
      <c r="M691">
        <f t="shared" si="85"/>
        <v>16</v>
      </c>
      <c r="N691" s="6">
        <f t="shared" si="83"/>
        <v>0</v>
      </c>
      <c r="O691" t="str">
        <f t="shared" si="86"/>
        <v>N</v>
      </c>
      <c r="P691" s="13">
        <f>VLOOKUP(E691, 'Season Position'!$A$34:$C$49,2,FALSE)</f>
        <v>4</v>
      </c>
      <c r="Q691" s="13" t="str">
        <f>VLOOKUP(E691, 'Season Position'!$A$34:$C$49,3,FALSE)</f>
        <v>Playoffs</v>
      </c>
      <c r="R691">
        <f t="shared" si="87"/>
        <v>0</v>
      </c>
      <c r="S691" s="21" t="str">
        <f t="shared" si="84"/>
        <v>20-29</v>
      </c>
    </row>
    <row r="692" spans="1:19" ht="15.75" customHeight="1">
      <c r="A692" s="1">
        <v>346</v>
      </c>
      <c r="B692" s="1">
        <v>2014</v>
      </c>
      <c r="C692" s="1">
        <v>16</v>
      </c>
      <c r="D692" s="1" t="s">
        <v>24</v>
      </c>
      <c r="E692" s="1" t="s">
        <v>26</v>
      </c>
      <c r="F692" s="1" t="s">
        <v>14</v>
      </c>
      <c r="G692" s="1">
        <v>69</v>
      </c>
      <c r="H692" s="1">
        <v>70</v>
      </c>
      <c r="I692" s="1" t="s">
        <v>37</v>
      </c>
      <c r="J692">
        <f t="shared" si="80"/>
        <v>0</v>
      </c>
      <c r="K692">
        <f t="shared" si="81"/>
        <v>1</v>
      </c>
      <c r="L692">
        <f t="shared" si="82"/>
        <v>0</v>
      </c>
      <c r="M692">
        <f t="shared" si="85"/>
        <v>11</v>
      </c>
      <c r="N692" s="6">
        <f t="shared" si="83"/>
        <v>0.33333333333333337</v>
      </c>
      <c r="O692" t="str">
        <f t="shared" si="86"/>
        <v>N</v>
      </c>
      <c r="P692" s="13">
        <f>VLOOKUP(E692, 'Season Position'!$A$34:$C$49,2,FALSE)</f>
        <v>6</v>
      </c>
      <c r="Q692" s="13" t="str">
        <f>VLOOKUP(E692, 'Season Position'!$A$34:$C$49,3,FALSE)</f>
        <v>Playoffs</v>
      </c>
      <c r="R692">
        <f t="shared" si="87"/>
        <v>0</v>
      </c>
      <c r="S692" s="21" t="str">
        <f t="shared" si="84"/>
        <v>60-69</v>
      </c>
    </row>
    <row r="693" spans="1:19" ht="15.75" customHeight="1">
      <c r="A693" s="1">
        <v>346</v>
      </c>
      <c r="B693" s="1">
        <v>2014</v>
      </c>
      <c r="C693" s="1">
        <v>16</v>
      </c>
      <c r="D693" s="1" t="s">
        <v>24</v>
      </c>
      <c r="E693" s="1" t="s">
        <v>14</v>
      </c>
      <c r="F693" s="1" t="s">
        <v>26</v>
      </c>
      <c r="G693" s="1">
        <v>70</v>
      </c>
      <c r="H693" s="1">
        <v>69</v>
      </c>
      <c r="I693" s="1" t="s">
        <v>35</v>
      </c>
      <c r="J693">
        <f t="shared" si="80"/>
        <v>1</v>
      </c>
      <c r="K693">
        <f t="shared" si="81"/>
        <v>0</v>
      </c>
      <c r="L693">
        <f t="shared" si="82"/>
        <v>0</v>
      </c>
      <c r="M693">
        <f t="shared" si="85"/>
        <v>10</v>
      </c>
      <c r="N693" s="6">
        <f t="shared" si="83"/>
        <v>0.4</v>
      </c>
      <c r="O693" t="str">
        <f t="shared" si="86"/>
        <v>N</v>
      </c>
      <c r="P693" s="13">
        <f>VLOOKUP(E693, 'Season Position'!$A$34:$C$49,2,FALSE)</f>
        <v>5</v>
      </c>
      <c r="Q693" s="13" t="str">
        <f>VLOOKUP(E693, 'Season Position'!$A$34:$C$49,3,FALSE)</f>
        <v>Playoffs</v>
      </c>
      <c r="R693">
        <f t="shared" si="87"/>
        <v>1</v>
      </c>
      <c r="S693" s="21" t="str">
        <f t="shared" si="84"/>
        <v>70-79</v>
      </c>
    </row>
    <row r="694" spans="1:19" ht="15.75" customHeight="1">
      <c r="A694" s="1">
        <v>347</v>
      </c>
      <c r="B694" s="1">
        <v>2014</v>
      </c>
      <c r="C694" s="1">
        <v>16</v>
      </c>
      <c r="D694" s="1" t="s">
        <v>24</v>
      </c>
      <c r="E694" s="1" t="s">
        <v>12</v>
      </c>
      <c r="F694" s="1" t="s">
        <v>27</v>
      </c>
      <c r="G694" s="1">
        <v>112</v>
      </c>
      <c r="H694" s="1">
        <v>92</v>
      </c>
      <c r="I694" s="1" t="s">
        <v>35</v>
      </c>
      <c r="J694">
        <f t="shared" si="80"/>
        <v>1</v>
      </c>
      <c r="K694">
        <f t="shared" si="81"/>
        <v>0</v>
      </c>
      <c r="L694">
        <f t="shared" si="82"/>
        <v>0</v>
      </c>
      <c r="M694">
        <f t="shared" si="85"/>
        <v>1</v>
      </c>
      <c r="N694" s="6">
        <f t="shared" si="83"/>
        <v>1</v>
      </c>
      <c r="O694" t="str">
        <f t="shared" si="86"/>
        <v>Y</v>
      </c>
      <c r="P694" s="13">
        <f>VLOOKUP(E694, 'Season Position'!$A$34:$C$49,2,FALSE)</f>
        <v>7</v>
      </c>
      <c r="Q694" s="13" t="str">
        <f>VLOOKUP(E694, 'Season Position'!$A$34:$C$49,3,FALSE)</f>
        <v>Playoffs</v>
      </c>
      <c r="R694">
        <f t="shared" si="87"/>
        <v>1</v>
      </c>
      <c r="S694" s="21" t="str">
        <f t="shared" si="84"/>
        <v>110-119</v>
      </c>
    </row>
    <row r="695" spans="1:19" ht="15.75" customHeight="1">
      <c r="A695" s="1">
        <v>347</v>
      </c>
      <c r="B695" s="1">
        <v>2014</v>
      </c>
      <c r="C695" s="1">
        <v>16</v>
      </c>
      <c r="D695" s="1" t="s">
        <v>24</v>
      </c>
      <c r="E695" s="1" t="s">
        <v>27</v>
      </c>
      <c r="F695" s="1" t="s">
        <v>12</v>
      </c>
      <c r="G695" s="1">
        <v>92</v>
      </c>
      <c r="H695" s="1">
        <v>112</v>
      </c>
      <c r="I695" s="1" t="s">
        <v>37</v>
      </c>
      <c r="J695">
        <f t="shared" si="80"/>
        <v>0</v>
      </c>
      <c r="K695">
        <f t="shared" si="81"/>
        <v>1</v>
      </c>
      <c r="L695">
        <f t="shared" si="82"/>
        <v>0</v>
      </c>
      <c r="M695">
        <f t="shared" si="85"/>
        <v>4</v>
      </c>
      <c r="N695" s="6">
        <f t="shared" si="83"/>
        <v>0.8</v>
      </c>
      <c r="O695" t="str">
        <f t="shared" si="86"/>
        <v>N</v>
      </c>
      <c r="P695" s="13">
        <f>VLOOKUP(E695, 'Season Position'!$A$34:$C$49,2,FALSE)</f>
        <v>8</v>
      </c>
      <c r="Q695" s="13" t="str">
        <f>VLOOKUP(E695, 'Season Position'!$A$34:$C$49,3,FALSE)</f>
        <v>Playoffs</v>
      </c>
      <c r="R695">
        <f t="shared" si="87"/>
        <v>0</v>
      </c>
      <c r="S695" s="21" t="str">
        <f t="shared" si="84"/>
        <v>90-99</v>
      </c>
    </row>
    <row r="696" spans="1:19" ht="15.75" customHeight="1">
      <c r="A696" s="1">
        <v>348</v>
      </c>
      <c r="B696" s="1">
        <v>2014</v>
      </c>
      <c r="C696" s="1">
        <v>16</v>
      </c>
      <c r="D696" s="1" t="s">
        <v>23</v>
      </c>
      <c r="E696" s="1" t="s">
        <v>31</v>
      </c>
      <c r="F696" s="1" t="s">
        <v>28</v>
      </c>
      <c r="G696" s="1">
        <v>80</v>
      </c>
      <c r="H696" s="1">
        <v>64</v>
      </c>
      <c r="I696" s="1" t="s">
        <v>35</v>
      </c>
      <c r="J696">
        <f t="shared" si="80"/>
        <v>1</v>
      </c>
      <c r="K696">
        <f t="shared" si="81"/>
        <v>0</v>
      </c>
      <c r="L696">
        <f t="shared" si="82"/>
        <v>0</v>
      </c>
      <c r="M696">
        <f t="shared" si="85"/>
        <v>6</v>
      </c>
      <c r="N696" s="6">
        <f t="shared" si="83"/>
        <v>0.66666666666666674</v>
      </c>
      <c r="O696" t="str">
        <f t="shared" si="86"/>
        <v>N</v>
      </c>
      <c r="P696" s="13">
        <f>VLOOKUP(E696, 'Season Position'!$A$34:$C$49,2,FALSE)</f>
        <v>9</v>
      </c>
      <c r="Q696" s="13" t="str">
        <f>VLOOKUP(E696, 'Season Position'!$A$34:$C$49,3,FALSE)</f>
        <v>Missed</v>
      </c>
      <c r="R696">
        <f t="shared" si="87"/>
        <v>1</v>
      </c>
      <c r="S696" s="21" t="str">
        <f t="shared" si="84"/>
        <v>80-89</v>
      </c>
    </row>
    <row r="697" spans="1:19" ht="15.75" customHeight="1">
      <c r="A697" s="1">
        <v>348</v>
      </c>
      <c r="B697" s="1">
        <v>2014</v>
      </c>
      <c r="C697" s="1">
        <v>16</v>
      </c>
      <c r="D697" s="1" t="s">
        <v>23</v>
      </c>
      <c r="E697" s="1" t="s">
        <v>28</v>
      </c>
      <c r="F697" s="1" t="s">
        <v>31</v>
      </c>
      <c r="G697" s="1">
        <v>64</v>
      </c>
      <c r="H697" s="1">
        <v>80</v>
      </c>
      <c r="I697" s="1" t="s">
        <v>37</v>
      </c>
      <c r="J697">
        <f t="shared" si="80"/>
        <v>0</v>
      </c>
      <c r="K697">
        <f t="shared" si="81"/>
        <v>1</v>
      </c>
      <c r="L697">
        <f t="shared" si="82"/>
        <v>0</v>
      </c>
      <c r="M697">
        <f t="shared" si="85"/>
        <v>13</v>
      </c>
      <c r="N697" s="6">
        <f t="shared" si="83"/>
        <v>0.19999999999999996</v>
      </c>
      <c r="O697" t="str">
        <f t="shared" si="86"/>
        <v>N</v>
      </c>
      <c r="P697" s="13">
        <f>VLOOKUP(E697, 'Season Position'!$A$34:$C$49,2,FALSE)</f>
        <v>10</v>
      </c>
      <c r="Q697" s="13" t="str">
        <f>VLOOKUP(E697, 'Season Position'!$A$34:$C$49,3,FALSE)</f>
        <v>Missed</v>
      </c>
      <c r="R697">
        <f t="shared" si="87"/>
        <v>0</v>
      </c>
      <c r="S697" s="21" t="str">
        <f t="shared" si="84"/>
        <v>60-69</v>
      </c>
    </row>
    <row r="698" spans="1:19" ht="15.75" customHeight="1">
      <c r="A698" s="1">
        <v>349</v>
      </c>
      <c r="B698" s="1">
        <v>2014</v>
      </c>
      <c r="C698" s="1">
        <v>16</v>
      </c>
      <c r="D698" s="1" t="s">
        <v>23</v>
      </c>
      <c r="E698" s="1" t="s">
        <v>20</v>
      </c>
      <c r="F698" s="1" t="s">
        <v>30</v>
      </c>
      <c r="G698" s="1">
        <v>89</v>
      </c>
      <c r="H698" s="1">
        <v>100</v>
      </c>
      <c r="I698" s="1" t="s">
        <v>37</v>
      </c>
      <c r="J698">
        <f t="shared" si="80"/>
        <v>0</v>
      </c>
      <c r="K698">
        <f t="shared" si="81"/>
        <v>1</v>
      </c>
      <c r="L698">
        <f t="shared" si="82"/>
        <v>0</v>
      </c>
      <c r="M698">
        <f t="shared" si="85"/>
        <v>5</v>
      </c>
      <c r="N698" s="6">
        <f t="shared" si="83"/>
        <v>0.73333333333333339</v>
      </c>
      <c r="O698" t="str">
        <f t="shared" si="86"/>
        <v>N</v>
      </c>
      <c r="P698" s="13">
        <f>VLOOKUP(E698, 'Season Position'!$A$34:$C$49,2,FALSE)</f>
        <v>12</v>
      </c>
      <c r="Q698" s="13" t="str">
        <f>VLOOKUP(E698, 'Season Position'!$A$34:$C$49,3,FALSE)</f>
        <v>Missed</v>
      </c>
      <c r="R698">
        <f t="shared" si="87"/>
        <v>0</v>
      </c>
      <c r="S698" s="21" t="str">
        <f t="shared" si="84"/>
        <v>80-89</v>
      </c>
    </row>
    <row r="699" spans="1:19" ht="15.75" customHeight="1">
      <c r="A699" s="1">
        <v>349</v>
      </c>
      <c r="B699" s="1">
        <v>2014</v>
      </c>
      <c r="C699" s="1">
        <v>16</v>
      </c>
      <c r="D699" s="1" t="s">
        <v>23</v>
      </c>
      <c r="E699" s="1" t="s">
        <v>30</v>
      </c>
      <c r="F699" s="1" t="s">
        <v>20</v>
      </c>
      <c r="G699" s="1">
        <v>100</v>
      </c>
      <c r="H699" s="1">
        <v>89</v>
      </c>
      <c r="I699" s="1" t="s">
        <v>35</v>
      </c>
      <c r="J699">
        <f t="shared" si="80"/>
        <v>1</v>
      </c>
      <c r="K699">
        <f t="shared" si="81"/>
        <v>0</v>
      </c>
      <c r="L699">
        <f t="shared" si="82"/>
        <v>0</v>
      </c>
      <c r="M699">
        <f t="shared" si="85"/>
        <v>3</v>
      </c>
      <c r="N699" s="6">
        <f t="shared" si="83"/>
        <v>0.8666666666666667</v>
      </c>
      <c r="O699" t="str">
        <f t="shared" si="86"/>
        <v>Y</v>
      </c>
      <c r="P699" s="13">
        <f>VLOOKUP(E699, 'Season Position'!$A$34:$C$49,2,FALSE)</f>
        <v>11</v>
      </c>
      <c r="Q699" s="13" t="str">
        <f>VLOOKUP(E699, 'Season Position'!$A$34:$C$49,3,FALSE)</f>
        <v>Missed</v>
      </c>
      <c r="R699">
        <f t="shared" si="87"/>
        <v>1</v>
      </c>
      <c r="S699" s="21" t="str">
        <f t="shared" si="84"/>
        <v>100-109</v>
      </c>
    </row>
    <row r="700" spans="1:19" ht="15.75" customHeight="1">
      <c r="A700" s="1">
        <v>350</v>
      </c>
      <c r="B700" s="1">
        <v>2014</v>
      </c>
      <c r="C700" s="1">
        <v>16</v>
      </c>
      <c r="D700" s="1" t="s">
        <v>23</v>
      </c>
      <c r="E700" s="1" t="s">
        <v>18</v>
      </c>
      <c r="F700" s="1" t="s">
        <v>13</v>
      </c>
      <c r="G700" s="1">
        <v>73</v>
      </c>
      <c r="H700" s="1">
        <v>61</v>
      </c>
      <c r="I700" s="1" t="s">
        <v>35</v>
      </c>
      <c r="J700">
        <f t="shared" si="80"/>
        <v>1</v>
      </c>
      <c r="K700">
        <f t="shared" si="81"/>
        <v>0</v>
      </c>
      <c r="L700">
        <f t="shared" si="82"/>
        <v>0</v>
      </c>
      <c r="M700">
        <f t="shared" si="85"/>
        <v>9</v>
      </c>
      <c r="N700" s="6">
        <f t="shared" si="83"/>
        <v>0.46666666666666667</v>
      </c>
      <c r="O700" t="str">
        <f t="shared" si="86"/>
        <v>N</v>
      </c>
      <c r="P700" s="13">
        <f>VLOOKUP(E700, 'Season Position'!$A$34:$C$49,2,FALSE)</f>
        <v>13</v>
      </c>
      <c r="Q700" s="13" t="str">
        <f>VLOOKUP(E700, 'Season Position'!$A$34:$C$49,3,FALSE)</f>
        <v>Missed</v>
      </c>
      <c r="R700">
        <f t="shared" si="87"/>
        <v>1</v>
      </c>
      <c r="S700" s="21" t="str">
        <f t="shared" si="84"/>
        <v>70-79</v>
      </c>
    </row>
    <row r="701" spans="1:19" ht="15.75" customHeight="1">
      <c r="A701" s="1">
        <v>350</v>
      </c>
      <c r="B701" s="1">
        <v>2014</v>
      </c>
      <c r="C701" s="1">
        <v>16</v>
      </c>
      <c r="D701" s="1" t="s">
        <v>23</v>
      </c>
      <c r="E701" s="1" t="s">
        <v>13</v>
      </c>
      <c r="F701" s="1" t="s">
        <v>18</v>
      </c>
      <c r="G701" s="1">
        <v>61</v>
      </c>
      <c r="H701" s="1">
        <v>73</v>
      </c>
      <c r="I701" s="1" t="s">
        <v>37</v>
      </c>
      <c r="J701">
        <f t="shared" si="80"/>
        <v>0</v>
      </c>
      <c r="K701">
        <f t="shared" si="81"/>
        <v>1</v>
      </c>
      <c r="L701">
        <f t="shared" si="82"/>
        <v>0</v>
      </c>
      <c r="M701">
        <f t="shared" si="85"/>
        <v>14</v>
      </c>
      <c r="N701" s="6">
        <f t="shared" si="83"/>
        <v>0.1333333333333333</v>
      </c>
      <c r="O701" t="str">
        <f t="shared" si="86"/>
        <v>N</v>
      </c>
      <c r="P701" s="13">
        <f>VLOOKUP(E701, 'Season Position'!$A$34:$C$49,2,FALSE)</f>
        <v>14</v>
      </c>
      <c r="Q701" s="13" t="str">
        <f>VLOOKUP(E701, 'Season Position'!$A$34:$C$49,3,FALSE)</f>
        <v>Missed</v>
      </c>
      <c r="R701">
        <f t="shared" si="87"/>
        <v>0</v>
      </c>
      <c r="S701" s="21" t="str">
        <f t="shared" si="84"/>
        <v>60-69</v>
      </c>
    </row>
    <row r="702" spans="1:19" ht="15.75" customHeight="1">
      <c r="A702" s="1">
        <v>351</v>
      </c>
      <c r="B702" s="1">
        <v>2014</v>
      </c>
      <c r="C702" s="1">
        <v>16</v>
      </c>
      <c r="D702" s="1" t="s">
        <v>23</v>
      </c>
      <c r="E702" s="1" t="s">
        <v>29</v>
      </c>
      <c r="F702" s="1" t="s">
        <v>21</v>
      </c>
      <c r="G702" s="1">
        <v>56</v>
      </c>
      <c r="H702" s="1">
        <v>66</v>
      </c>
      <c r="I702" s="1" t="s">
        <v>37</v>
      </c>
      <c r="J702">
        <f t="shared" si="80"/>
        <v>0</v>
      </c>
      <c r="K702">
        <f t="shared" si="81"/>
        <v>1</v>
      </c>
      <c r="L702">
        <f t="shared" si="82"/>
        <v>0</v>
      </c>
      <c r="M702">
        <f t="shared" si="85"/>
        <v>15</v>
      </c>
      <c r="N702" s="6">
        <f t="shared" si="83"/>
        <v>6.6666666666666652E-2</v>
      </c>
      <c r="O702" t="str">
        <f t="shared" si="86"/>
        <v>N</v>
      </c>
      <c r="P702" s="13">
        <f>VLOOKUP(E702, 'Season Position'!$A$34:$C$49,2,FALSE)</f>
        <v>16</v>
      </c>
      <c r="Q702" s="13" t="str">
        <f>VLOOKUP(E702, 'Season Position'!$A$34:$C$49,3,FALSE)</f>
        <v>Missed</v>
      </c>
      <c r="R702">
        <f t="shared" si="87"/>
        <v>0</v>
      </c>
      <c r="S702" s="21" t="str">
        <f t="shared" si="84"/>
        <v>50-59</v>
      </c>
    </row>
    <row r="703" spans="1:19" ht="15.75" customHeight="1">
      <c r="A703" s="1">
        <v>351</v>
      </c>
      <c r="B703" s="1">
        <v>2014</v>
      </c>
      <c r="C703" s="1">
        <v>16</v>
      </c>
      <c r="D703" s="1" t="s">
        <v>23</v>
      </c>
      <c r="E703" s="1" t="s">
        <v>21</v>
      </c>
      <c r="F703" s="1" t="s">
        <v>29</v>
      </c>
      <c r="G703" s="1">
        <v>66</v>
      </c>
      <c r="H703" s="1">
        <v>56</v>
      </c>
      <c r="I703" s="1" t="s">
        <v>35</v>
      </c>
      <c r="J703">
        <f t="shared" si="80"/>
        <v>1</v>
      </c>
      <c r="K703">
        <f t="shared" si="81"/>
        <v>0</v>
      </c>
      <c r="L703">
        <f t="shared" si="82"/>
        <v>0</v>
      </c>
      <c r="M703">
        <f t="shared" si="85"/>
        <v>12</v>
      </c>
      <c r="N703" s="6">
        <f t="shared" si="83"/>
        <v>0.26666666666666672</v>
      </c>
      <c r="O703" t="str">
        <f t="shared" si="86"/>
        <v>N</v>
      </c>
      <c r="P703" s="13">
        <f>VLOOKUP(E703, 'Season Position'!$A$34:$C$49,2,FALSE)</f>
        <v>15</v>
      </c>
      <c r="Q703" s="13" t="str">
        <f>VLOOKUP(E703, 'Season Position'!$A$34:$C$49,3,FALSE)</f>
        <v>Missed</v>
      </c>
      <c r="R703">
        <f t="shared" si="87"/>
        <v>1</v>
      </c>
      <c r="S703" s="21" t="str">
        <f t="shared" si="84"/>
        <v>60-69</v>
      </c>
    </row>
    <row r="704" spans="1:19" ht="15.75" customHeight="1">
      <c r="A704" s="1">
        <v>352</v>
      </c>
      <c r="B704" s="1">
        <v>2015</v>
      </c>
      <c r="C704" s="1">
        <v>1</v>
      </c>
      <c r="D704" s="1" t="s">
        <v>9</v>
      </c>
      <c r="E704" s="1" t="s">
        <v>10</v>
      </c>
      <c r="F704" s="1" t="s">
        <v>32</v>
      </c>
      <c r="G704" s="1">
        <v>53</v>
      </c>
      <c r="H704" s="1">
        <v>90</v>
      </c>
      <c r="I704" s="1" t="s">
        <v>37</v>
      </c>
      <c r="J704">
        <f t="shared" si="80"/>
        <v>0</v>
      </c>
      <c r="K704">
        <f t="shared" si="81"/>
        <v>1</v>
      </c>
      <c r="L704">
        <f t="shared" si="82"/>
        <v>0</v>
      </c>
      <c r="M704">
        <f t="shared" si="85"/>
        <v>16</v>
      </c>
      <c r="N704" s="6">
        <f t="shared" si="83"/>
        <v>0</v>
      </c>
      <c r="O704" t="str">
        <f t="shared" si="86"/>
        <v>N</v>
      </c>
      <c r="P704" s="13">
        <f>VLOOKUP(E704, 'Season Position'!$A$52:$C$67,2,FALSE)</f>
        <v>1</v>
      </c>
      <c r="Q704" s="13" t="str">
        <f>VLOOKUP(E704, 'Season Position'!$A$52:$C$67,3,FALSE)</f>
        <v>Playoffs</v>
      </c>
      <c r="R704">
        <f t="shared" si="87"/>
        <v>0</v>
      </c>
      <c r="S704" s="21" t="str">
        <f t="shared" si="84"/>
        <v>50-59</v>
      </c>
    </row>
    <row r="705" spans="1:19" ht="15.75" customHeight="1">
      <c r="A705" s="1">
        <v>352</v>
      </c>
      <c r="B705" s="1">
        <v>2015</v>
      </c>
      <c r="C705" s="1">
        <v>1</v>
      </c>
      <c r="D705" s="1" t="s">
        <v>9</v>
      </c>
      <c r="E705" s="1" t="s">
        <v>32</v>
      </c>
      <c r="F705" s="1" t="s">
        <v>10</v>
      </c>
      <c r="G705" s="1">
        <v>90</v>
      </c>
      <c r="H705" s="1">
        <v>53</v>
      </c>
      <c r="I705" s="1" t="s">
        <v>35</v>
      </c>
      <c r="J705">
        <f t="shared" ref="J705:J768" si="88">IF(I705="Won", 1, 0)</f>
        <v>1</v>
      </c>
      <c r="K705">
        <f t="shared" ref="K705:K768" si="89">IF(I705="Lost", 1, 0)</f>
        <v>0</v>
      </c>
      <c r="L705">
        <f t="shared" ref="L705:L768" si="90">IF(I705="Tie", 1, 0)</f>
        <v>0</v>
      </c>
      <c r="M705">
        <f t="shared" si="85"/>
        <v>6</v>
      </c>
      <c r="N705" s="6">
        <f t="shared" ref="N705:N768" si="91">1-((M705-1)/15)</f>
        <v>0.66666666666666674</v>
      </c>
      <c r="O705" t="str">
        <f t="shared" si="86"/>
        <v>N</v>
      </c>
      <c r="P705" s="13">
        <f>VLOOKUP(E705, 'Season Position'!$A$52:$C$67,2,FALSE)</f>
        <v>11</v>
      </c>
      <c r="Q705" s="13" t="str">
        <f>VLOOKUP(E705, 'Season Position'!$A$52:$C$67,3,FALSE)</f>
        <v>Missed</v>
      </c>
      <c r="R705">
        <f t="shared" si="87"/>
        <v>1</v>
      </c>
      <c r="S705" s="21" t="str">
        <f t="shared" si="84"/>
        <v>90-99</v>
      </c>
    </row>
    <row r="706" spans="1:19" ht="15.75" customHeight="1">
      <c r="A706" s="1">
        <v>353</v>
      </c>
      <c r="B706" s="1">
        <v>2015</v>
      </c>
      <c r="C706" s="1">
        <v>1</v>
      </c>
      <c r="D706" s="1" t="s">
        <v>9</v>
      </c>
      <c r="E706" s="1" t="s">
        <v>21</v>
      </c>
      <c r="F706" s="1" t="s">
        <v>18</v>
      </c>
      <c r="G706" s="1">
        <v>60</v>
      </c>
      <c r="H706" s="1">
        <v>105</v>
      </c>
      <c r="I706" s="1" t="s">
        <v>37</v>
      </c>
      <c r="J706">
        <f t="shared" si="88"/>
        <v>0</v>
      </c>
      <c r="K706">
        <f t="shared" si="89"/>
        <v>1</v>
      </c>
      <c r="L706">
        <f t="shared" si="90"/>
        <v>0</v>
      </c>
      <c r="M706">
        <f t="shared" si="85"/>
        <v>14</v>
      </c>
      <c r="N706" s="6">
        <f t="shared" si="91"/>
        <v>0.1333333333333333</v>
      </c>
      <c r="O706" t="str">
        <f t="shared" si="86"/>
        <v>N</v>
      </c>
      <c r="P706" s="13">
        <f>VLOOKUP(E706, 'Season Position'!$A$52:$C$67,2,FALSE)</f>
        <v>9</v>
      </c>
      <c r="Q706" s="13" t="str">
        <f>VLOOKUP(E706, 'Season Position'!$A$52:$C$67,3,FALSE)</f>
        <v>Missed</v>
      </c>
      <c r="R706">
        <f t="shared" si="87"/>
        <v>0</v>
      </c>
      <c r="S706" s="21" t="str">
        <f t="shared" ref="S706:S769" si="92">ROUNDDOWN(G706/10,0)*10&amp;"-"&amp;ROUNDDOWN(G706/10,0)*10+9</f>
        <v>60-69</v>
      </c>
    </row>
    <row r="707" spans="1:19" ht="15.75" customHeight="1">
      <c r="A707" s="1">
        <v>353</v>
      </c>
      <c r="B707" s="1">
        <v>2015</v>
      </c>
      <c r="C707" s="1">
        <v>1</v>
      </c>
      <c r="D707" s="1" t="s">
        <v>9</v>
      </c>
      <c r="E707" s="1" t="s">
        <v>18</v>
      </c>
      <c r="F707" s="1" t="s">
        <v>21</v>
      </c>
      <c r="G707" s="1">
        <v>105</v>
      </c>
      <c r="H707" s="1">
        <v>60</v>
      </c>
      <c r="I707" s="1" t="s">
        <v>35</v>
      </c>
      <c r="J707">
        <f t="shared" si="88"/>
        <v>1</v>
      </c>
      <c r="K707">
        <f t="shared" si="89"/>
        <v>0</v>
      </c>
      <c r="L707">
        <f t="shared" si="90"/>
        <v>0</v>
      </c>
      <c r="M707">
        <f t="shared" ref="M707:M770" si="93">1+SUMPRODUCT(($B$2:$B$10000=B707)*($C$2:$C$10000=C707)*($G$2:$G$10000&gt;G707))</f>
        <v>1</v>
      </c>
      <c r="N707" s="6">
        <f t="shared" si="91"/>
        <v>1</v>
      </c>
      <c r="O707" t="str">
        <f t="shared" ref="O707:O770" si="94">IF(G707&gt;99, "Y", "N")</f>
        <v>Y</v>
      </c>
      <c r="P707" s="13">
        <f>VLOOKUP(E707, 'Season Position'!$A$52:$C$67,2,FALSE)</f>
        <v>3</v>
      </c>
      <c r="Q707" s="13" t="str">
        <f>VLOOKUP(E707, 'Season Position'!$A$52:$C$67,3,FALSE)</f>
        <v>Playoffs</v>
      </c>
      <c r="R707">
        <f t="shared" ref="R707:R770" si="95">IF(J707=1, 1, IF(L707=1, 0.5, 0))</f>
        <v>1</v>
      </c>
      <c r="S707" s="21" t="str">
        <f t="shared" si="92"/>
        <v>100-109</v>
      </c>
    </row>
    <row r="708" spans="1:19" ht="15.75" customHeight="1">
      <c r="A708" s="1">
        <v>354</v>
      </c>
      <c r="B708" s="1">
        <v>2015</v>
      </c>
      <c r="C708" s="1">
        <v>1</v>
      </c>
      <c r="D708" s="1" t="s">
        <v>9</v>
      </c>
      <c r="E708" s="1" t="s">
        <v>16</v>
      </c>
      <c r="F708" s="1" t="s">
        <v>26</v>
      </c>
      <c r="G708" s="1">
        <v>74</v>
      </c>
      <c r="H708" s="1">
        <v>97</v>
      </c>
      <c r="I708" s="1" t="s">
        <v>37</v>
      </c>
      <c r="J708">
        <f t="shared" si="88"/>
        <v>0</v>
      </c>
      <c r="K708">
        <f t="shared" si="89"/>
        <v>1</v>
      </c>
      <c r="L708">
        <f t="shared" si="90"/>
        <v>0</v>
      </c>
      <c r="M708">
        <f t="shared" si="93"/>
        <v>11</v>
      </c>
      <c r="N708" s="6">
        <f t="shared" si="91"/>
        <v>0.33333333333333337</v>
      </c>
      <c r="O708" t="str">
        <f t="shared" si="94"/>
        <v>N</v>
      </c>
      <c r="P708" s="13">
        <f>VLOOKUP(E708, 'Season Position'!$A$52:$C$67,2,FALSE)</f>
        <v>10</v>
      </c>
      <c r="Q708" s="13" t="str">
        <f>VLOOKUP(E708, 'Season Position'!$A$52:$C$67,3,FALSE)</f>
        <v>Missed</v>
      </c>
      <c r="R708">
        <f t="shared" si="95"/>
        <v>0</v>
      </c>
      <c r="S708" s="21" t="str">
        <f t="shared" si="92"/>
        <v>70-79</v>
      </c>
    </row>
    <row r="709" spans="1:19" ht="15.75" customHeight="1">
      <c r="A709" s="1">
        <v>354</v>
      </c>
      <c r="B709" s="1">
        <v>2015</v>
      </c>
      <c r="C709" s="1">
        <v>1</v>
      </c>
      <c r="D709" s="1" t="s">
        <v>9</v>
      </c>
      <c r="E709" s="1" t="s">
        <v>26</v>
      </c>
      <c r="F709" s="1" t="s">
        <v>16</v>
      </c>
      <c r="G709" s="1">
        <v>97</v>
      </c>
      <c r="H709" s="1">
        <v>74</v>
      </c>
      <c r="I709" s="1" t="s">
        <v>35</v>
      </c>
      <c r="J709">
        <f t="shared" si="88"/>
        <v>1</v>
      </c>
      <c r="K709">
        <f t="shared" si="89"/>
        <v>0</v>
      </c>
      <c r="L709">
        <f t="shared" si="90"/>
        <v>0</v>
      </c>
      <c r="M709">
        <f t="shared" si="93"/>
        <v>5</v>
      </c>
      <c r="N709" s="6">
        <f t="shared" si="91"/>
        <v>0.73333333333333339</v>
      </c>
      <c r="O709" t="str">
        <f t="shared" si="94"/>
        <v>N</v>
      </c>
      <c r="P709" s="13">
        <f>VLOOKUP(E709, 'Season Position'!$A$52:$C$67,2,FALSE)</f>
        <v>4</v>
      </c>
      <c r="Q709" s="13" t="str">
        <f>VLOOKUP(E709, 'Season Position'!$A$52:$C$67,3,FALSE)</f>
        <v>Playoffs</v>
      </c>
      <c r="R709">
        <f t="shared" si="95"/>
        <v>1</v>
      </c>
      <c r="S709" s="21" t="str">
        <f t="shared" si="92"/>
        <v>90-99</v>
      </c>
    </row>
    <row r="710" spans="1:19" ht="15.75" customHeight="1">
      <c r="A710" s="1">
        <v>355</v>
      </c>
      <c r="B710" s="1">
        <v>2015</v>
      </c>
      <c r="C710" s="1">
        <v>1</v>
      </c>
      <c r="D710" s="1" t="s">
        <v>9</v>
      </c>
      <c r="E710" s="1" t="s">
        <v>25</v>
      </c>
      <c r="F710" s="1" t="s">
        <v>28</v>
      </c>
      <c r="G710" s="1">
        <v>57</v>
      </c>
      <c r="H710" s="1">
        <v>98</v>
      </c>
      <c r="I710" s="1" t="s">
        <v>37</v>
      </c>
      <c r="J710">
        <f t="shared" si="88"/>
        <v>0</v>
      </c>
      <c r="K710">
        <f t="shared" si="89"/>
        <v>1</v>
      </c>
      <c r="L710">
        <f t="shared" si="90"/>
        <v>0</v>
      </c>
      <c r="M710">
        <f t="shared" si="93"/>
        <v>15</v>
      </c>
      <c r="N710" s="6">
        <f t="shared" si="91"/>
        <v>6.6666666666666652E-2</v>
      </c>
      <c r="O710" t="str">
        <f t="shared" si="94"/>
        <v>N</v>
      </c>
      <c r="P710" s="13">
        <f>VLOOKUP(E710, 'Season Position'!$A$52:$C$67,2,FALSE)</f>
        <v>15</v>
      </c>
      <c r="Q710" s="13" t="str">
        <f>VLOOKUP(E710, 'Season Position'!$A$52:$C$67,3,FALSE)</f>
        <v>Missed</v>
      </c>
      <c r="R710">
        <f t="shared" si="95"/>
        <v>0</v>
      </c>
      <c r="S710" s="21" t="str">
        <f t="shared" si="92"/>
        <v>50-59</v>
      </c>
    </row>
    <row r="711" spans="1:19" ht="15.75" customHeight="1">
      <c r="A711" s="1">
        <v>355</v>
      </c>
      <c r="B711" s="1">
        <v>2015</v>
      </c>
      <c r="C711" s="1">
        <v>1</v>
      </c>
      <c r="D711" s="1" t="s">
        <v>9</v>
      </c>
      <c r="E711" s="1" t="s">
        <v>28</v>
      </c>
      <c r="F711" s="1" t="s">
        <v>25</v>
      </c>
      <c r="G711" s="1">
        <v>98</v>
      </c>
      <c r="H711" s="1">
        <v>57</v>
      </c>
      <c r="I711" s="1" t="s">
        <v>35</v>
      </c>
      <c r="J711">
        <f t="shared" si="88"/>
        <v>1</v>
      </c>
      <c r="K711">
        <f t="shared" si="89"/>
        <v>0</v>
      </c>
      <c r="L711">
        <f t="shared" si="90"/>
        <v>0</v>
      </c>
      <c r="M711">
        <f t="shared" si="93"/>
        <v>4</v>
      </c>
      <c r="N711" s="6">
        <f t="shared" si="91"/>
        <v>0.8</v>
      </c>
      <c r="O711" t="str">
        <f t="shared" si="94"/>
        <v>N</v>
      </c>
      <c r="P711" s="13">
        <f>VLOOKUP(E711, 'Season Position'!$A$52:$C$67,2,FALSE)</f>
        <v>13</v>
      </c>
      <c r="Q711" s="13" t="str">
        <f>VLOOKUP(E711, 'Season Position'!$A$52:$C$67,3,FALSE)</f>
        <v>Missed</v>
      </c>
      <c r="R711">
        <f t="shared" si="95"/>
        <v>1</v>
      </c>
      <c r="S711" s="21" t="str">
        <f t="shared" si="92"/>
        <v>90-99</v>
      </c>
    </row>
    <row r="712" spans="1:19" ht="15.75" customHeight="1">
      <c r="A712" s="1">
        <v>356</v>
      </c>
      <c r="B712" s="1">
        <v>2015</v>
      </c>
      <c r="C712" s="1">
        <v>1</v>
      </c>
      <c r="D712" s="1" t="s">
        <v>9</v>
      </c>
      <c r="E712" s="1" t="s">
        <v>14</v>
      </c>
      <c r="F712" s="1" t="s">
        <v>12</v>
      </c>
      <c r="G712" s="1">
        <v>71</v>
      </c>
      <c r="H712" s="1">
        <v>85</v>
      </c>
      <c r="I712" s="1" t="s">
        <v>37</v>
      </c>
      <c r="J712">
        <f t="shared" si="88"/>
        <v>0</v>
      </c>
      <c r="K712">
        <f t="shared" si="89"/>
        <v>1</v>
      </c>
      <c r="L712">
        <f t="shared" si="90"/>
        <v>0</v>
      </c>
      <c r="M712">
        <f t="shared" si="93"/>
        <v>12</v>
      </c>
      <c r="N712" s="6">
        <f t="shared" si="91"/>
        <v>0.26666666666666672</v>
      </c>
      <c r="O712" t="str">
        <f t="shared" si="94"/>
        <v>N</v>
      </c>
      <c r="P712" s="13">
        <f>VLOOKUP(E712, 'Season Position'!$A$52:$C$67,2,FALSE)</f>
        <v>16</v>
      </c>
      <c r="Q712" s="13" t="str">
        <f>VLOOKUP(E712, 'Season Position'!$A$52:$C$67,3,FALSE)</f>
        <v>Missed</v>
      </c>
      <c r="R712">
        <f t="shared" si="95"/>
        <v>0</v>
      </c>
      <c r="S712" s="21" t="str">
        <f t="shared" si="92"/>
        <v>70-79</v>
      </c>
    </row>
    <row r="713" spans="1:19" ht="15.75" customHeight="1">
      <c r="A713" s="1">
        <v>356</v>
      </c>
      <c r="B713" s="1">
        <v>2015</v>
      </c>
      <c r="C713" s="1">
        <v>1</v>
      </c>
      <c r="D713" s="1" t="s">
        <v>9</v>
      </c>
      <c r="E713" s="1" t="s">
        <v>12</v>
      </c>
      <c r="F713" s="1" t="s">
        <v>14</v>
      </c>
      <c r="G713" s="1">
        <v>85</v>
      </c>
      <c r="H713" s="1">
        <v>71</v>
      </c>
      <c r="I713" s="1" t="s">
        <v>35</v>
      </c>
      <c r="J713">
        <f t="shared" si="88"/>
        <v>1</v>
      </c>
      <c r="K713">
        <f t="shared" si="89"/>
        <v>0</v>
      </c>
      <c r="L713">
        <f t="shared" si="90"/>
        <v>0</v>
      </c>
      <c r="M713">
        <f t="shared" si="93"/>
        <v>8</v>
      </c>
      <c r="N713" s="6">
        <f t="shared" si="91"/>
        <v>0.53333333333333333</v>
      </c>
      <c r="O713" t="str">
        <f t="shared" si="94"/>
        <v>N</v>
      </c>
      <c r="P713" s="13">
        <f>VLOOKUP(E713, 'Season Position'!$A$52:$C$67,2,FALSE)</f>
        <v>2</v>
      </c>
      <c r="Q713" s="13" t="str">
        <f>VLOOKUP(E713, 'Season Position'!$A$52:$C$67,3,FALSE)</f>
        <v>Playoffs</v>
      </c>
      <c r="R713">
        <f t="shared" si="95"/>
        <v>1</v>
      </c>
      <c r="S713" s="21" t="str">
        <f t="shared" si="92"/>
        <v>80-89</v>
      </c>
    </row>
    <row r="714" spans="1:19" ht="15.75" customHeight="1">
      <c r="A714" s="1">
        <v>357</v>
      </c>
      <c r="B714" s="1">
        <v>2015</v>
      </c>
      <c r="C714" s="1">
        <v>1</v>
      </c>
      <c r="D714" s="1" t="s">
        <v>9</v>
      </c>
      <c r="E714" s="1" t="s">
        <v>30</v>
      </c>
      <c r="F714" s="1" t="s">
        <v>33</v>
      </c>
      <c r="G714" s="1">
        <v>86</v>
      </c>
      <c r="H714" s="1">
        <v>85</v>
      </c>
      <c r="I714" s="1" t="s">
        <v>35</v>
      </c>
      <c r="J714">
        <f t="shared" si="88"/>
        <v>1</v>
      </c>
      <c r="K714">
        <f t="shared" si="89"/>
        <v>0</v>
      </c>
      <c r="L714">
        <f t="shared" si="90"/>
        <v>0</v>
      </c>
      <c r="M714">
        <f t="shared" si="93"/>
        <v>7</v>
      </c>
      <c r="N714" s="6">
        <f t="shared" si="91"/>
        <v>0.6</v>
      </c>
      <c r="O714" t="str">
        <f t="shared" si="94"/>
        <v>N</v>
      </c>
      <c r="P714" s="13">
        <f>VLOOKUP(E714, 'Season Position'!$A$52:$C$67,2,FALSE)</f>
        <v>12</v>
      </c>
      <c r="Q714" s="13" t="str">
        <f>VLOOKUP(E714, 'Season Position'!$A$52:$C$67,3,FALSE)</f>
        <v>Missed</v>
      </c>
      <c r="R714">
        <f t="shared" si="95"/>
        <v>1</v>
      </c>
      <c r="S714" s="21" t="str">
        <f t="shared" si="92"/>
        <v>80-89</v>
      </c>
    </row>
    <row r="715" spans="1:19" ht="15.75" customHeight="1">
      <c r="A715" s="1">
        <v>357</v>
      </c>
      <c r="B715" s="1">
        <v>2015</v>
      </c>
      <c r="C715" s="1">
        <v>1</v>
      </c>
      <c r="D715" s="1" t="s">
        <v>9</v>
      </c>
      <c r="E715" s="1" t="s">
        <v>33</v>
      </c>
      <c r="F715" s="1" t="s">
        <v>30</v>
      </c>
      <c r="G715" s="1">
        <v>85</v>
      </c>
      <c r="H715" s="1">
        <v>86</v>
      </c>
      <c r="I715" s="1" t="s">
        <v>37</v>
      </c>
      <c r="J715">
        <f t="shared" si="88"/>
        <v>0</v>
      </c>
      <c r="K715">
        <f t="shared" si="89"/>
        <v>1</v>
      </c>
      <c r="L715">
        <f t="shared" si="90"/>
        <v>0</v>
      </c>
      <c r="M715">
        <f t="shared" si="93"/>
        <v>8</v>
      </c>
      <c r="N715" s="6">
        <f t="shared" si="91"/>
        <v>0.53333333333333333</v>
      </c>
      <c r="O715" t="str">
        <f t="shared" si="94"/>
        <v>N</v>
      </c>
      <c r="P715" s="13">
        <f>VLOOKUP(E715, 'Season Position'!$A$52:$C$67,2,FALSE)</f>
        <v>8</v>
      </c>
      <c r="Q715" s="13" t="str">
        <f>VLOOKUP(E715, 'Season Position'!$A$52:$C$67,3,FALSE)</f>
        <v>Playoffs</v>
      </c>
      <c r="R715">
        <f t="shared" si="95"/>
        <v>0</v>
      </c>
      <c r="S715" s="21" t="str">
        <f t="shared" si="92"/>
        <v>80-89</v>
      </c>
    </row>
    <row r="716" spans="1:19" ht="15.75" customHeight="1">
      <c r="A716" s="1">
        <v>358</v>
      </c>
      <c r="B716" s="1">
        <v>2015</v>
      </c>
      <c r="C716" s="1">
        <v>1</v>
      </c>
      <c r="D716" s="1" t="s">
        <v>9</v>
      </c>
      <c r="E716" s="1" t="s">
        <v>13</v>
      </c>
      <c r="F716" s="1" t="s">
        <v>20</v>
      </c>
      <c r="G716" s="1">
        <v>103</v>
      </c>
      <c r="H716" s="1">
        <v>81</v>
      </c>
      <c r="I716" s="1" t="s">
        <v>35</v>
      </c>
      <c r="J716">
        <f t="shared" si="88"/>
        <v>1</v>
      </c>
      <c r="K716">
        <f t="shared" si="89"/>
        <v>0</v>
      </c>
      <c r="L716">
        <f t="shared" si="90"/>
        <v>0</v>
      </c>
      <c r="M716">
        <f t="shared" si="93"/>
        <v>2</v>
      </c>
      <c r="N716" s="6">
        <f t="shared" si="91"/>
        <v>0.93333333333333335</v>
      </c>
      <c r="O716" t="str">
        <f t="shared" si="94"/>
        <v>Y</v>
      </c>
      <c r="P716" s="13">
        <f>VLOOKUP(E716, 'Season Position'!$A$52:$C$67,2,FALSE)</f>
        <v>7</v>
      </c>
      <c r="Q716" s="13" t="str">
        <f>VLOOKUP(E716, 'Season Position'!$A$52:$C$67,3,FALSE)</f>
        <v>Playoffs</v>
      </c>
      <c r="R716">
        <f t="shared" si="95"/>
        <v>1</v>
      </c>
      <c r="S716" s="21" t="str">
        <f t="shared" si="92"/>
        <v>100-109</v>
      </c>
    </row>
    <row r="717" spans="1:19" ht="15.75" customHeight="1">
      <c r="A717" s="1">
        <v>358</v>
      </c>
      <c r="B717" s="1">
        <v>2015</v>
      </c>
      <c r="C717" s="1">
        <v>1</v>
      </c>
      <c r="D717" s="1" t="s">
        <v>9</v>
      </c>
      <c r="E717" s="1" t="s">
        <v>20</v>
      </c>
      <c r="F717" s="1" t="s">
        <v>13</v>
      </c>
      <c r="G717" s="1">
        <v>81</v>
      </c>
      <c r="H717" s="1">
        <v>103</v>
      </c>
      <c r="I717" s="1" t="s">
        <v>37</v>
      </c>
      <c r="J717">
        <f t="shared" si="88"/>
        <v>0</v>
      </c>
      <c r="K717">
        <f t="shared" si="89"/>
        <v>1</v>
      </c>
      <c r="L717">
        <f t="shared" si="90"/>
        <v>0</v>
      </c>
      <c r="M717">
        <f t="shared" si="93"/>
        <v>10</v>
      </c>
      <c r="N717" s="6">
        <f t="shared" si="91"/>
        <v>0.4</v>
      </c>
      <c r="O717" t="str">
        <f t="shared" si="94"/>
        <v>N</v>
      </c>
      <c r="P717" s="13">
        <f>VLOOKUP(E717, 'Season Position'!$A$52:$C$67,2,FALSE)</f>
        <v>5</v>
      </c>
      <c r="Q717" s="13" t="str">
        <f>VLOOKUP(E717, 'Season Position'!$A$52:$C$67,3,FALSE)</f>
        <v>Playoffs</v>
      </c>
      <c r="R717">
        <f t="shared" si="95"/>
        <v>0</v>
      </c>
      <c r="S717" s="21" t="str">
        <f t="shared" si="92"/>
        <v>80-89</v>
      </c>
    </row>
    <row r="718" spans="1:19" ht="15.75" customHeight="1">
      <c r="A718" s="1">
        <v>359</v>
      </c>
      <c r="B718" s="1">
        <v>2015</v>
      </c>
      <c r="C718" s="1">
        <v>1</v>
      </c>
      <c r="D718" s="1" t="s">
        <v>9</v>
      </c>
      <c r="E718" s="1" t="s">
        <v>34</v>
      </c>
      <c r="F718" s="1" t="s">
        <v>31</v>
      </c>
      <c r="G718" s="1">
        <v>102</v>
      </c>
      <c r="H718" s="1">
        <v>70</v>
      </c>
      <c r="I718" s="1" t="s">
        <v>35</v>
      </c>
      <c r="J718">
        <f t="shared" si="88"/>
        <v>1</v>
      </c>
      <c r="K718">
        <f t="shared" si="89"/>
        <v>0</v>
      </c>
      <c r="L718">
        <f t="shared" si="90"/>
        <v>0</v>
      </c>
      <c r="M718">
        <f t="shared" si="93"/>
        <v>3</v>
      </c>
      <c r="N718" s="6">
        <f t="shared" si="91"/>
        <v>0.8666666666666667</v>
      </c>
      <c r="O718" t="str">
        <f t="shared" si="94"/>
        <v>Y</v>
      </c>
      <c r="P718" s="13">
        <f>VLOOKUP(E718, 'Season Position'!$A$52:$C$67,2,FALSE)</f>
        <v>6</v>
      </c>
      <c r="Q718" s="13" t="str">
        <f>VLOOKUP(E718, 'Season Position'!$A$52:$C$67,3,FALSE)</f>
        <v>Playoffs</v>
      </c>
      <c r="R718">
        <f t="shared" si="95"/>
        <v>1</v>
      </c>
      <c r="S718" s="21" t="str">
        <f t="shared" si="92"/>
        <v>100-109</v>
      </c>
    </row>
    <row r="719" spans="1:19" ht="15.75" customHeight="1">
      <c r="A719" s="1">
        <v>359</v>
      </c>
      <c r="B719" s="1">
        <v>2015</v>
      </c>
      <c r="C719" s="1">
        <v>1</v>
      </c>
      <c r="D719" s="1" t="s">
        <v>9</v>
      </c>
      <c r="E719" s="1" t="s">
        <v>31</v>
      </c>
      <c r="F719" s="1" t="s">
        <v>34</v>
      </c>
      <c r="G719" s="1">
        <v>70</v>
      </c>
      <c r="H719" s="1">
        <v>102</v>
      </c>
      <c r="I719" s="1" t="s">
        <v>37</v>
      </c>
      <c r="J719">
        <f t="shared" si="88"/>
        <v>0</v>
      </c>
      <c r="K719">
        <f t="shared" si="89"/>
        <v>1</v>
      </c>
      <c r="L719">
        <f t="shared" si="90"/>
        <v>0</v>
      </c>
      <c r="M719">
        <f t="shared" si="93"/>
        <v>13</v>
      </c>
      <c r="N719" s="6">
        <f t="shared" si="91"/>
        <v>0.19999999999999996</v>
      </c>
      <c r="O719" t="str">
        <f t="shared" si="94"/>
        <v>N</v>
      </c>
      <c r="P719" s="13">
        <f>VLOOKUP(E719, 'Season Position'!$A$52:$C$67,2,FALSE)</f>
        <v>14</v>
      </c>
      <c r="Q719" s="13" t="str">
        <f>VLOOKUP(E719, 'Season Position'!$A$52:$C$67,3,FALSE)</f>
        <v>Missed</v>
      </c>
      <c r="R719">
        <f t="shared" si="95"/>
        <v>0</v>
      </c>
      <c r="S719" s="21" t="str">
        <f t="shared" si="92"/>
        <v>70-79</v>
      </c>
    </row>
    <row r="720" spans="1:19" ht="15.75" customHeight="1">
      <c r="A720" s="1">
        <v>360</v>
      </c>
      <c r="B720" s="1">
        <v>2015</v>
      </c>
      <c r="C720" s="1">
        <v>2</v>
      </c>
      <c r="D720" s="1" t="s">
        <v>9</v>
      </c>
      <c r="E720" s="1" t="s">
        <v>10</v>
      </c>
      <c r="F720" s="1" t="s">
        <v>14</v>
      </c>
      <c r="G720" s="1">
        <v>82</v>
      </c>
      <c r="H720" s="1">
        <v>71</v>
      </c>
      <c r="I720" s="1" t="s">
        <v>35</v>
      </c>
      <c r="J720">
        <f t="shared" si="88"/>
        <v>1</v>
      </c>
      <c r="K720">
        <f t="shared" si="89"/>
        <v>0</v>
      </c>
      <c r="L720">
        <f t="shared" si="90"/>
        <v>0</v>
      </c>
      <c r="M720">
        <f t="shared" si="93"/>
        <v>6</v>
      </c>
      <c r="N720" s="6">
        <f t="shared" si="91"/>
        <v>0.66666666666666674</v>
      </c>
      <c r="O720" t="str">
        <f t="shared" si="94"/>
        <v>N</v>
      </c>
      <c r="P720" s="13">
        <f>VLOOKUP(E720, 'Season Position'!$A$52:$C$67,2,FALSE)</f>
        <v>1</v>
      </c>
      <c r="Q720" s="13" t="str">
        <f>VLOOKUP(E720, 'Season Position'!$A$52:$C$67,3,FALSE)</f>
        <v>Playoffs</v>
      </c>
      <c r="R720">
        <f t="shared" si="95"/>
        <v>1</v>
      </c>
      <c r="S720" s="21" t="str">
        <f t="shared" si="92"/>
        <v>80-89</v>
      </c>
    </row>
    <row r="721" spans="1:19" ht="15.75" customHeight="1">
      <c r="A721" s="1">
        <v>360</v>
      </c>
      <c r="B721" s="1">
        <v>2015</v>
      </c>
      <c r="C721" s="1">
        <v>2</v>
      </c>
      <c r="D721" s="1" t="s">
        <v>9</v>
      </c>
      <c r="E721" s="1" t="s">
        <v>14</v>
      </c>
      <c r="F721" s="1" t="s">
        <v>10</v>
      </c>
      <c r="G721" s="1">
        <v>71</v>
      </c>
      <c r="H721" s="1">
        <v>82</v>
      </c>
      <c r="I721" s="1" t="s">
        <v>37</v>
      </c>
      <c r="J721">
        <f t="shared" si="88"/>
        <v>0</v>
      </c>
      <c r="K721">
        <f t="shared" si="89"/>
        <v>1</v>
      </c>
      <c r="L721">
        <f t="shared" si="90"/>
        <v>0</v>
      </c>
      <c r="M721">
        <f t="shared" si="93"/>
        <v>12</v>
      </c>
      <c r="N721" s="6">
        <f t="shared" si="91"/>
        <v>0.26666666666666672</v>
      </c>
      <c r="O721" t="str">
        <f t="shared" si="94"/>
        <v>N</v>
      </c>
      <c r="P721" s="13">
        <f>VLOOKUP(E721, 'Season Position'!$A$52:$C$67,2,FALSE)</f>
        <v>16</v>
      </c>
      <c r="Q721" s="13" t="str">
        <f>VLOOKUP(E721, 'Season Position'!$A$52:$C$67,3,FALSE)</f>
        <v>Missed</v>
      </c>
      <c r="R721">
        <f t="shared" si="95"/>
        <v>0</v>
      </c>
      <c r="S721" s="21" t="str">
        <f t="shared" si="92"/>
        <v>70-79</v>
      </c>
    </row>
    <row r="722" spans="1:19" ht="15.75" customHeight="1">
      <c r="A722" s="1">
        <v>361</v>
      </c>
      <c r="B722" s="1">
        <v>2015</v>
      </c>
      <c r="C722" s="1">
        <v>2</v>
      </c>
      <c r="D722" s="1" t="s">
        <v>9</v>
      </c>
      <c r="E722" s="1" t="s">
        <v>21</v>
      </c>
      <c r="F722" s="1" t="s">
        <v>13</v>
      </c>
      <c r="G722" s="1">
        <v>99</v>
      </c>
      <c r="H722" s="1">
        <v>110</v>
      </c>
      <c r="I722" s="1" t="s">
        <v>37</v>
      </c>
      <c r="J722">
        <f t="shared" si="88"/>
        <v>0</v>
      </c>
      <c r="K722">
        <f t="shared" si="89"/>
        <v>1</v>
      </c>
      <c r="L722">
        <f t="shared" si="90"/>
        <v>0</v>
      </c>
      <c r="M722">
        <f t="shared" si="93"/>
        <v>4</v>
      </c>
      <c r="N722" s="6">
        <f t="shared" si="91"/>
        <v>0.8</v>
      </c>
      <c r="O722" t="str">
        <f t="shared" si="94"/>
        <v>N</v>
      </c>
      <c r="P722" s="13">
        <f>VLOOKUP(E722, 'Season Position'!$A$52:$C$67,2,FALSE)</f>
        <v>9</v>
      </c>
      <c r="Q722" s="13" t="str">
        <f>VLOOKUP(E722, 'Season Position'!$A$52:$C$67,3,FALSE)</f>
        <v>Missed</v>
      </c>
      <c r="R722">
        <f t="shared" si="95"/>
        <v>0</v>
      </c>
      <c r="S722" s="21" t="str">
        <f t="shared" si="92"/>
        <v>90-99</v>
      </c>
    </row>
    <row r="723" spans="1:19" ht="15.75" customHeight="1">
      <c r="A723" s="1">
        <v>361</v>
      </c>
      <c r="B723" s="1">
        <v>2015</v>
      </c>
      <c r="C723" s="1">
        <v>2</v>
      </c>
      <c r="D723" s="1" t="s">
        <v>9</v>
      </c>
      <c r="E723" s="1" t="s">
        <v>13</v>
      </c>
      <c r="F723" s="1" t="s">
        <v>21</v>
      </c>
      <c r="G723" s="1">
        <v>110</v>
      </c>
      <c r="H723" s="1">
        <v>99</v>
      </c>
      <c r="I723" s="1" t="s">
        <v>35</v>
      </c>
      <c r="J723">
        <f t="shared" si="88"/>
        <v>1</v>
      </c>
      <c r="K723">
        <f t="shared" si="89"/>
        <v>0</v>
      </c>
      <c r="L723">
        <f t="shared" si="90"/>
        <v>0</v>
      </c>
      <c r="M723">
        <f t="shared" si="93"/>
        <v>2</v>
      </c>
      <c r="N723" s="6">
        <f t="shared" si="91"/>
        <v>0.93333333333333335</v>
      </c>
      <c r="O723" t="str">
        <f t="shared" si="94"/>
        <v>Y</v>
      </c>
      <c r="P723" s="13">
        <f>VLOOKUP(E723, 'Season Position'!$A$52:$C$67,2,FALSE)</f>
        <v>7</v>
      </c>
      <c r="Q723" s="13" t="str">
        <f>VLOOKUP(E723, 'Season Position'!$A$52:$C$67,3,FALSE)</f>
        <v>Playoffs</v>
      </c>
      <c r="R723">
        <f t="shared" si="95"/>
        <v>1</v>
      </c>
      <c r="S723" s="21" t="str">
        <f t="shared" si="92"/>
        <v>110-119</v>
      </c>
    </row>
    <row r="724" spans="1:19" ht="15.75" customHeight="1">
      <c r="A724" s="1">
        <v>362</v>
      </c>
      <c r="B724" s="1">
        <v>2015</v>
      </c>
      <c r="C724" s="1">
        <v>2</v>
      </c>
      <c r="D724" s="1" t="s">
        <v>9</v>
      </c>
      <c r="E724" s="1" t="s">
        <v>18</v>
      </c>
      <c r="F724" s="1" t="s">
        <v>20</v>
      </c>
      <c r="G724" s="1">
        <v>72</v>
      </c>
      <c r="H724" s="1">
        <v>107</v>
      </c>
      <c r="I724" s="1" t="s">
        <v>37</v>
      </c>
      <c r="J724">
        <f t="shared" si="88"/>
        <v>0</v>
      </c>
      <c r="K724">
        <f t="shared" si="89"/>
        <v>1</v>
      </c>
      <c r="L724">
        <f t="shared" si="90"/>
        <v>0</v>
      </c>
      <c r="M724">
        <f t="shared" si="93"/>
        <v>10</v>
      </c>
      <c r="N724" s="6">
        <f t="shared" si="91"/>
        <v>0.4</v>
      </c>
      <c r="O724" t="str">
        <f t="shared" si="94"/>
        <v>N</v>
      </c>
      <c r="P724" s="13">
        <f>VLOOKUP(E724, 'Season Position'!$A$52:$C$67,2,FALSE)</f>
        <v>3</v>
      </c>
      <c r="Q724" s="13" t="str">
        <f>VLOOKUP(E724, 'Season Position'!$A$52:$C$67,3,FALSE)</f>
        <v>Playoffs</v>
      </c>
      <c r="R724">
        <f t="shared" si="95"/>
        <v>0</v>
      </c>
      <c r="S724" s="21" t="str">
        <f t="shared" si="92"/>
        <v>70-79</v>
      </c>
    </row>
    <row r="725" spans="1:19" ht="15.75" customHeight="1">
      <c r="A725" s="1">
        <v>362</v>
      </c>
      <c r="B725" s="1">
        <v>2015</v>
      </c>
      <c r="C725" s="1">
        <v>2</v>
      </c>
      <c r="D725" s="1" t="s">
        <v>9</v>
      </c>
      <c r="E725" s="1" t="s">
        <v>20</v>
      </c>
      <c r="F725" s="1" t="s">
        <v>18</v>
      </c>
      <c r="G725" s="1">
        <v>107</v>
      </c>
      <c r="H725" s="1">
        <v>72</v>
      </c>
      <c r="I725" s="1" t="s">
        <v>35</v>
      </c>
      <c r="J725">
        <f t="shared" si="88"/>
        <v>1</v>
      </c>
      <c r="K725">
        <f t="shared" si="89"/>
        <v>0</v>
      </c>
      <c r="L725">
        <f t="shared" si="90"/>
        <v>0</v>
      </c>
      <c r="M725">
        <f t="shared" si="93"/>
        <v>3</v>
      </c>
      <c r="N725" s="6">
        <f t="shared" si="91"/>
        <v>0.8666666666666667</v>
      </c>
      <c r="O725" t="str">
        <f t="shared" si="94"/>
        <v>Y</v>
      </c>
      <c r="P725" s="13">
        <f>VLOOKUP(E725, 'Season Position'!$A$52:$C$67,2,FALSE)</f>
        <v>5</v>
      </c>
      <c r="Q725" s="13" t="str">
        <f>VLOOKUP(E725, 'Season Position'!$A$52:$C$67,3,FALSE)</f>
        <v>Playoffs</v>
      </c>
      <c r="R725">
        <f t="shared" si="95"/>
        <v>1</v>
      </c>
      <c r="S725" s="21" t="str">
        <f t="shared" si="92"/>
        <v>100-109</v>
      </c>
    </row>
    <row r="726" spans="1:19" ht="15.75" customHeight="1">
      <c r="A726" s="1">
        <v>363</v>
      </c>
      <c r="B726" s="1">
        <v>2015</v>
      </c>
      <c r="C726" s="1">
        <v>2</v>
      </c>
      <c r="D726" s="1" t="s">
        <v>9</v>
      </c>
      <c r="E726" s="1" t="s">
        <v>16</v>
      </c>
      <c r="F726" s="1" t="s">
        <v>34</v>
      </c>
      <c r="G726" s="1">
        <v>71</v>
      </c>
      <c r="H726" s="1">
        <v>117</v>
      </c>
      <c r="I726" s="1" t="s">
        <v>37</v>
      </c>
      <c r="J726">
        <f t="shared" si="88"/>
        <v>0</v>
      </c>
      <c r="K726">
        <f t="shared" si="89"/>
        <v>1</v>
      </c>
      <c r="L726">
        <f t="shared" si="90"/>
        <v>0</v>
      </c>
      <c r="M726">
        <f t="shared" si="93"/>
        <v>12</v>
      </c>
      <c r="N726" s="6">
        <f t="shared" si="91"/>
        <v>0.26666666666666672</v>
      </c>
      <c r="O726" t="str">
        <f t="shared" si="94"/>
        <v>N</v>
      </c>
      <c r="P726" s="13">
        <f>VLOOKUP(E726, 'Season Position'!$A$52:$C$67,2,FALSE)</f>
        <v>10</v>
      </c>
      <c r="Q726" s="13" t="str">
        <f>VLOOKUP(E726, 'Season Position'!$A$52:$C$67,3,FALSE)</f>
        <v>Missed</v>
      </c>
      <c r="R726">
        <f t="shared" si="95"/>
        <v>0</v>
      </c>
      <c r="S726" s="21" t="str">
        <f t="shared" si="92"/>
        <v>70-79</v>
      </c>
    </row>
    <row r="727" spans="1:19" ht="15.75" customHeight="1">
      <c r="A727" s="1">
        <v>363</v>
      </c>
      <c r="B727" s="1">
        <v>2015</v>
      </c>
      <c r="C727" s="1">
        <v>2</v>
      </c>
      <c r="D727" s="1" t="s">
        <v>9</v>
      </c>
      <c r="E727" s="1" t="s">
        <v>34</v>
      </c>
      <c r="F727" s="1" t="s">
        <v>16</v>
      </c>
      <c r="G727" s="1">
        <v>117</v>
      </c>
      <c r="H727" s="1">
        <v>71</v>
      </c>
      <c r="I727" s="1" t="s">
        <v>35</v>
      </c>
      <c r="J727">
        <f t="shared" si="88"/>
        <v>1</v>
      </c>
      <c r="K727">
        <f t="shared" si="89"/>
        <v>0</v>
      </c>
      <c r="L727">
        <f t="shared" si="90"/>
        <v>0</v>
      </c>
      <c r="M727">
        <f t="shared" si="93"/>
        <v>1</v>
      </c>
      <c r="N727" s="6">
        <f t="shared" si="91"/>
        <v>1</v>
      </c>
      <c r="O727" t="str">
        <f t="shared" si="94"/>
        <v>Y</v>
      </c>
      <c r="P727" s="13">
        <f>VLOOKUP(E727, 'Season Position'!$A$52:$C$67,2,FALSE)</f>
        <v>6</v>
      </c>
      <c r="Q727" s="13" t="str">
        <f>VLOOKUP(E727, 'Season Position'!$A$52:$C$67,3,FALSE)</f>
        <v>Playoffs</v>
      </c>
      <c r="R727">
        <f t="shared" si="95"/>
        <v>1</v>
      </c>
      <c r="S727" s="21" t="str">
        <f t="shared" si="92"/>
        <v>110-119</v>
      </c>
    </row>
    <row r="728" spans="1:19" ht="15.75" customHeight="1">
      <c r="A728" s="1">
        <v>364</v>
      </c>
      <c r="B728" s="1">
        <v>2015</v>
      </c>
      <c r="C728" s="1">
        <v>2</v>
      </c>
      <c r="D728" s="1" t="s">
        <v>9</v>
      </c>
      <c r="E728" s="1" t="s">
        <v>28</v>
      </c>
      <c r="F728" s="1" t="s">
        <v>33</v>
      </c>
      <c r="G728" s="1">
        <v>77</v>
      </c>
      <c r="H728" s="1">
        <v>72</v>
      </c>
      <c r="I728" s="1" t="s">
        <v>35</v>
      </c>
      <c r="J728">
        <f t="shared" si="88"/>
        <v>1</v>
      </c>
      <c r="K728">
        <f t="shared" si="89"/>
        <v>0</v>
      </c>
      <c r="L728">
        <f t="shared" si="90"/>
        <v>0</v>
      </c>
      <c r="M728">
        <f t="shared" si="93"/>
        <v>9</v>
      </c>
      <c r="N728" s="6">
        <f t="shared" si="91"/>
        <v>0.46666666666666667</v>
      </c>
      <c r="O728" t="str">
        <f t="shared" si="94"/>
        <v>N</v>
      </c>
      <c r="P728" s="13">
        <f>VLOOKUP(E728, 'Season Position'!$A$52:$C$67,2,FALSE)</f>
        <v>13</v>
      </c>
      <c r="Q728" s="13" t="str">
        <f>VLOOKUP(E728, 'Season Position'!$A$52:$C$67,3,FALSE)</f>
        <v>Missed</v>
      </c>
      <c r="R728">
        <f t="shared" si="95"/>
        <v>1</v>
      </c>
      <c r="S728" s="21" t="str">
        <f t="shared" si="92"/>
        <v>70-79</v>
      </c>
    </row>
    <row r="729" spans="1:19" ht="15.75" customHeight="1">
      <c r="A729" s="1">
        <v>364</v>
      </c>
      <c r="B729" s="1">
        <v>2015</v>
      </c>
      <c r="C729" s="1">
        <v>2</v>
      </c>
      <c r="D729" s="1" t="s">
        <v>9</v>
      </c>
      <c r="E729" s="1" t="s">
        <v>33</v>
      </c>
      <c r="F729" s="1" t="s">
        <v>28</v>
      </c>
      <c r="G729" s="1">
        <v>72</v>
      </c>
      <c r="H729" s="1">
        <v>77</v>
      </c>
      <c r="I729" s="1" t="s">
        <v>37</v>
      </c>
      <c r="J729">
        <f t="shared" si="88"/>
        <v>0</v>
      </c>
      <c r="K729">
        <f t="shared" si="89"/>
        <v>1</v>
      </c>
      <c r="L729">
        <f t="shared" si="90"/>
        <v>0</v>
      </c>
      <c r="M729">
        <f t="shared" si="93"/>
        <v>10</v>
      </c>
      <c r="N729" s="6">
        <f t="shared" si="91"/>
        <v>0.4</v>
      </c>
      <c r="O729" t="str">
        <f t="shared" si="94"/>
        <v>N</v>
      </c>
      <c r="P729" s="13">
        <f>VLOOKUP(E729, 'Season Position'!$A$52:$C$67,2,FALSE)</f>
        <v>8</v>
      </c>
      <c r="Q729" s="13" t="str">
        <f>VLOOKUP(E729, 'Season Position'!$A$52:$C$67,3,FALSE)</f>
        <v>Playoffs</v>
      </c>
      <c r="R729">
        <f t="shared" si="95"/>
        <v>0</v>
      </c>
      <c r="S729" s="21" t="str">
        <f t="shared" si="92"/>
        <v>70-79</v>
      </c>
    </row>
    <row r="730" spans="1:19" ht="15.75" customHeight="1">
      <c r="A730" s="1">
        <v>365</v>
      </c>
      <c r="B730" s="1">
        <v>2015</v>
      </c>
      <c r="C730" s="1">
        <v>2</v>
      </c>
      <c r="D730" s="1" t="s">
        <v>9</v>
      </c>
      <c r="E730" s="1" t="s">
        <v>32</v>
      </c>
      <c r="F730" s="1" t="s">
        <v>12</v>
      </c>
      <c r="G730" s="1">
        <v>39</v>
      </c>
      <c r="H730" s="1">
        <v>81</v>
      </c>
      <c r="I730" s="1" t="s">
        <v>37</v>
      </c>
      <c r="J730">
        <f t="shared" si="88"/>
        <v>0</v>
      </c>
      <c r="K730">
        <f t="shared" si="89"/>
        <v>1</v>
      </c>
      <c r="L730">
        <f t="shared" si="90"/>
        <v>0</v>
      </c>
      <c r="M730">
        <f t="shared" si="93"/>
        <v>16</v>
      </c>
      <c r="N730" s="6">
        <f t="shared" si="91"/>
        <v>0</v>
      </c>
      <c r="O730" t="str">
        <f t="shared" si="94"/>
        <v>N</v>
      </c>
      <c r="P730" s="13">
        <f>VLOOKUP(E730, 'Season Position'!$A$52:$C$67,2,FALSE)</f>
        <v>11</v>
      </c>
      <c r="Q730" s="13" t="str">
        <f>VLOOKUP(E730, 'Season Position'!$A$52:$C$67,3,FALSE)</f>
        <v>Missed</v>
      </c>
      <c r="R730">
        <f t="shared" si="95"/>
        <v>0</v>
      </c>
      <c r="S730" s="21" t="str">
        <f t="shared" si="92"/>
        <v>30-39</v>
      </c>
    </row>
    <row r="731" spans="1:19" ht="15.75" customHeight="1">
      <c r="A731" s="1">
        <v>365</v>
      </c>
      <c r="B731" s="1">
        <v>2015</v>
      </c>
      <c r="C731" s="1">
        <v>2</v>
      </c>
      <c r="D731" s="1" t="s">
        <v>9</v>
      </c>
      <c r="E731" s="1" t="s">
        <v>12</v>
      </c>
      <c r="F731" s="1" t="s">
        <v>32</v>
      </c>
      <c r="G731" s="1">
        <v>81</v>
      </c>
      <c r="H731" s="1">
        <v>39</v>
      </c>
      <c r="I731" s="1" t="s">
        <v>35</v>
      </c>
      <c r="J731">
        <f t="shared" si="88"/>
        <v>1</v>
      </c>
      <c r="K731">
        <f t="shared" si="89"/>
        <v>0</v>
      </c>
      <c r="L731">
        <f t="shared" si="90"/>
        <v>0</v>
      </c>
      <c r="M731">
        <f t="shared" si="93"/>
        <v>7</v>
      </c>
      <c r="N731" s="6">
        <f t="shared" si="91"/>
        <v>0.6</v>
      </c>
      <c r="O731" t="str">
        <f t="shared" si="94"/>
        <v>N</v>
      </c>
      <c r="P731" s="13">
        <f>VLOOKUP(E731, 'Season Position'!$A$52:$C$67,2,FALSE)</f>
        <v>2</v>
      </c>
      <c r="Q731" s="13" t="str">
        <f>VLOOKUP(E731, 'Season Position'!$A$52:$C$67,3,FALSE)</f>
        <v>Playoffs</v>
      </c>
      <c r="R731">
        <f t="shared" si="95"/>
        <v>1</v>
      </c>
      <c r="S731" s="21" t="str">
        <f t="shared" si="92"/>
        <v>80-89</v>
      </c>
    </row>
    <row r="732" spans="1:19" ht="15.75" customHeight="1">
      <c r="A732" s="1">
        <v>366</v>
      </c>
      <c r="B732" s="1">
        <v>2015</v>
      </c>
      <c r="C732" s="1">
        <v>2</v>
      </c>
      <c r="D732" s="1" t="s">
        <v>9</v>
      </c>
      <c r="E732" s="1" t="s">
        <v>25</v>
      </c>
      <c r="F732" s="1" t="s">
        <v>30</v>
      </c>
      <c r="G732" s="1">
        <v>85</v>
      </c>
      <c r="H732" s="1">
        <v>78</v>
      </c>
      <c r="I732" s="1" t="s">
        <v>35</v>
      </c>
      <c r="J732">
        <f t="shared" si="88"/>
        <v>1</v>
      </c>
      <c r="K732">
        <f t="shared" si="89"/>
        <v>0</v>
      </c>
      <c r="L732">
        <f t="shared" si="90"/>
        <v>0</v>
      </c>
      <c r="M732">
        <f t="shared" si="93"/>
        <v>5</v>
      </c>
      <c r="N732" s="6">
        <f t="shared" si="91"/>
        <v>0.73333333333333339</v>
      </c>
      <c r="O732" t="str">
        <f t="shared" si="94"/>
        <v>N</v>
      </c>
      <c r="P732" s="13">
        <f>VLOOKUP(E732, 'Season Position'!$A$52:$C$67,2,FALSE)</f>
        <v>15</v>
      </c>
      <c r="Q732" s="13" t="str">
        <f>VLOOKUP(E732, 'Season Position'!$A$52:$C$67,3,FALSE)</f>
        <v>Missed</v>
      </c>
      <c r="R732">
        <f t="shared" si="95"/>
        <v>1</v>
      </c>
      <c r="S732" s="21" t="str">
        <f t="shared" si="92"/>
        <v>80-89</v>
      </c>
    </row>
    <row r="733" spans="1:19" ht="15.75" customHeight="1">
      <c r="A733" s="1">
        <v>366</v>
      </c>
      <c r="B733" s="1">
        <v>2015</v>
      </c>
      <c r="C733" s="1">
        <v>2</v>
      </c>
      <c r="D733" s="1" t="s">
        <v>9</v>
      </c>
      <c r="E733" s="1" t="s">
        <v>30</v>
      </c>
      <c r="F733" s="1" t="s">
        <v>25</v>
      </c>
      <c r="G733" s="1">
        <v>78</v>
      </c>
      <c r="H733" s="1">
        <v>85</v>
      </c>
      <c r="I733" s="1" t="s">
        <v>37</v>
      </c>
      <c r="J733">
        <f t="shared" si="88"/>
        <v>0</v>
      </c>
      <c r="K733">
        <f t="shared" si="89"/>
        <v>1</v>
      </c>
      <c r="L733">
        <f t="shared" si="90"/>
        <v>0</v>
      </c>
      <c r="M733">
        <f t="shared" si="93"/>
        <v>8</v>
      </c>
      <c r="N733" s="6">
        <f t="shared" si="91"/>
        <v>0.53333333333333333</v>
      </c>
      <c r="O733" t="str">
        <f t="shared" si="94"/>
        <v>N</v>
      </c>
      <c r="P733" s="13">
        <f>VLOOKUP(E733, 'Season Position'!$A$52:$C$67,2,FALSE)</f>
        <v>12</v>
      </c>
      <c r="Q733" s="13" t="str">
        <f>VLOOKUP(E733, 'Season Position'!$A$52:$C$67,3,FALSE)</f>
        <v>Missed</v>
      </c>
      <c r="R733">
        <f t="shared" si="95"/>
        <v>0</v>
      </c>
      <c r="S733" s="21" t="str">
        <f t="shared" si="92"/>
        <v>70-79</v>
      </c>
    </row>
    <row r="734" spans="1:19" ht="15.75" customHeight="1">
      <c r="A734" s="1">
        <v>367</v>
      </c>
      <c r="B734" s="1">
        <v>2015</v>
      </c>
      <c r="C734" s="1">
        <v>2</v>
      </c>
      <c r="D734" s="1" t="s">
        <v>9</v>
      </c>
      <c r="E734" s="1" t="s">
        <v>26</v>
      </c>
      <c r="F734" s="1" t="s">
        <v>31</v>
      </c>
      <c r="G734" s="1">
        <v>71</v>
      </c>
      <c r="H734" s="1">
        <v>51</v>
      </c>
      <c r="I734" s="1" t="s">
        <v>35</v>
      </c>
      <c r="J734">
        <f t="shared" si="88"/>
        <v>1</v>
      </c>
      <c r="K734">
        <f t="shared" si="89"/>
        <v>0</v>
      </c>
      <c r="L734">
        <f t="shared" si="90"/>
        <v>0</v>
      </c>
      <c r="M734">
        <f t="shared" si="93"/>
        <v>12</v>
      </c>
      <c r="N734" s="6">
        <f t="shared" si="91"/>
        <v>0.26666666666666672</v>
      </c>
      <c r="O734" t="str">
        <f t="shared" si="94"/>
        <v>N</v>
      </c>
      <c r="P734" s="13">
        <f>VLOOKUP(E734, 'Season Position'!$A$52:$C$67,2,FALSE)</f>
        <v>4</v>
      </c>
      <c r="Q734" s="13" t="str">
        <f>VLOOKUP(E734, 'Season Position'!$A$52:$C$67,3,FALSE)</f>
        <v>Playoffs</v>
      </c>
      <c r="R734">
        <f t="shared" si="95"/>
        <v>1</v>
      </c>
      <c r="S734" s="21" t="str">
        <f t="shared" si="92"/>
        <v>70-79</v>
      </c>
    </row>
    <row r="735" spans="1:19" ht="15.75" customHeight="1">
      <c r="A735" s="1">
        <v>367</v>
      </c>
      <c r="B735" s="1">
        <v>2015</v>
      </c>
      <c r="C735" s="1">
        <v>2</v>
      </c>
      <c r="D735" s="1" t="s">
        <v>9</v>
      </c>
      <c r="E735" s="1" t="s">
        <v>31</v>
      </c>
      <c r="F735" s="1" t="s">
        <v>26</v>
      </c>
      <c r="G735" s="1">
        <v>51</v>
      </c>
      <c r="H735" s="1">
        <v>71</v>
      </c>
      <c r="I735" s="1" t="s">
        <v>37</v>
      </c>
      <c r="J735">
        <f t="shared" si="88"/>
        <v>0</v>
      </c>
      <c r="K735">
        <f t="shared" si="89"/>
        <v>1</v>
      </c>
      <c r="L735">
        <f t="shared" si="90"/>
        <v>0</v>
      </c>
      <c r="M735">
        <f t="shared" si="93"/>
        <v>15</v>
      </c>
      <c r="N735" s="6">
        <f t="shared" si="91"/>
        <v>6.6666666666666652E-2</v>
      </c>
      <c r="O735" t="str">
        <f t="shared" si="94"/>
        <v>N</v>
      </c>
      <c r="P735" s="13">
        <f>VLOOKUP(E735, 'Season Position'!$A$52:$C$67,2,FALSE)</f>
        <v>14</v>
      </c>
      <c r="Q735" s="13" t="str">
        <f>VLOOKUP(E735, 'Season Position'!$A$52:$C$67,3,FALSE)</f>
        <v>Missed</v>
      </c>
      <c r="R735">
        <f t="shared" si="95"/>
        <v>0</v>
      </c>
      <c r="S735" s="21" t="str">
        <f t="shared" si="92"/>
        <v>50-59</v>
      </c>
    </row>
    <row r="736" spans="1:19" ht="15.75" customHeight="1">
      <c r="A736" s="1">
        <v>368</v>
      </c>
      <c r="B736" s="1">
        <v>2015</v>
      </c>
      <c r="C736" s="1">
        <v>3</v>
      </c>
      <c r="D736" s="1" t="s">
        <v>9</v>
      </c>
      <c r="E736" s="1" t="s">
        <v>16</v>
      </c>
      <c r="F736" s="1" t="s">
        <v>10</v>
      </c>
      <c r="G736" s="1">
        <v>95</v>
      </c>
      <c r="H736" s="1">
        <v>101</v>
      </c>
      <c r="I736" s="1" t="s">
        <v>37</v>
      </c>
      <c r="J736">
        <f t="shared" si="88"/>
        <v>0</v>
      </c>
      <c r="K736">
        <f t="shared" si="89"/>
        <v>1</v>
      </c>
      <c r="L736">
        <f t="shared" si="90"/>
        <v>0</v>
      </c>
      <c r="M736">
        <f t="shared" si="93"/>
        <v>7</v>
      </c>
      <c r="N736" s="6">
        <f t="shared" si="91"/>
        <v>0.6</v>
      </c>
      <c r="O736" t="str">
        <f t="shared" si="94"/>
        <v>N</v>
      </c>
      <c r="P736" s="13">
        <f>VLOOKUP(E736, 'Season Position'!$A$52:$C$67,2,FALSE)</f>
        <v>10</v>
      </c>
      <c r="Q736" s="13" t="str">
        <f>VLOOKUP(E736, 'Season Position'!$A$52:$C$67,3,FALSE)</f>
        <v>Missed</v>
      </c>
      <c r="R736">
        <f t="shared" si="95"/>
        <v>0</v>
      </c>
      <c r="S736" s="21" t="str">
        <f t="shared" si="92"/>
        <v>90-99</v>
      </c>
    </row>
    <row r="737" spans="1:19" ht="15.75" customHeight="1">
      <c r="A737" s="1">
        <v>368</v>
      </c>
      <c r="B737" s="1">
        <v>2015</v>
      </c>
      <c r="C737" s="1">
        <v>3</v>
      </c>
      <c r="D737" s="1" t="s">
        <v>9</v>
      </c>
      <c r="E737" s="1" t="s">
        <v>10</v>
      </c>
      <c r="F737" s="1" t="s">
        <v>16</v>
      </c>
      <c r="G737" s="1">
        <v>101</v>
      </c>
      <c r="H737" s="1">
        <v>95</v>
      </c>
      <c r="I737" s="1" t="s">
        <v>35</v>
      </c>
      <c r="J737">
        <f t="shared" si="88"/>
        <v>1</v>
      </c>
      <c r="K737">
        <f t="shared" si="89"/>
        <v>0</v>
      </c>
      <c r="L737">
        <f t="shared" si="90"/>
        <v>0</v>
      </c>
      <c r="M737">
        <f t="shared" si="93"/>
        <v>4</v>
      </c>
      <c r="N737" s="6">
        <f t="shared" si="91"/>
        <v>0.8</v>
      </c>
      <c r="O737" t="str">
        <f t="shared" si="94"/>
        <v>Y</v>
      </c>
      <c r="P737" s="13">
        <f>VLOOKUP(E737, 'Season Position'!$A$52:$C$67,2,FALSE)</f>
        <v>1</v>
      </c>
      <c r="Q737" s="13" t="str">
        <f>VLOOKUP(E737, 'Season Position'!$A$52:$C$67,3,FALSE)</f>
        <v>Playoffs</v>
      </c>
      <c r="R737">
        <f t="shared" si="95"/>
        <v>1</v>
      </c>
      <c r="S737" s="21" t="str">
        <f t="shared" si="92"/>
        <v>100-109</v>
      </c>
    </row>
    <row r="738" spans="1:19" ht="15.75" customHeight="1">
      <c r="A738" s="1">
        <v>369</v>
      </c>
      <c r="B738" s="1">
        <v>2015</v>
      </c>
      <c r="C738" s="1">
        <v>3</v>
      </c>
      <c r="D738" s="1" t="s">
        <v>9</v>
      </c>
      <c r="E738" s="1" t="s">
        <v>21</v>
      </c>
      <c r="F738" s="1" t="s">
        <v>25</v>
      </c>
      <c r="G738" s="1">
        <v>88</v>
      </c>
      <c r="H738" s="1">
        <v>62</v>
      </c>
      <c r="I738" s="1" t="s">
        <v>35</v>
      </c>
      <c r="J738">
        <f t="shared" si="88"/>
        <v>1</v>
      </c>
      <c r="K738">
        <f t="shared" si="89"/>
        <v>0</v>
      </c>
      <c r="L738">
        <f t="shared" si="90"/>
        <v>0</v>
      </c>
      <c r="M738">
        <f t="shared" si="93"/>
        <v>9</v>
      </c>
      <c r="N738" s="6">
        <f t="shared" si="91"/>
        <v>0.46666666666666667</v>
      </c>
      <c r="O738" t="str">
        <f t="shared" si="94"/>
        <v>N</v>
      </c>
      <c r="P738" s="13">
        <f>VLOOKUP(E738, 'Season Position'!$A$52:$C$67,2,FALSE)</f>
        <v>9</v>
      </c>
      <c r="Q738" s="13" t="str">
        <f>VLOOKUP(E738, 'Season Position'!$A$52:$C$67,3,FALSE)</f>
        <v>Missed</v>
      </c>
      <c r="R738">
        <f t="shared" si="95"/>
        <v>1</v>
      </c>
      <c r="S738" s="21" t="str">
        <f t="shared" si="92"/>
        <v>80-89</v>
      </c>
    </row>
    <row r="739" spans="1:19" ht="15.75" customHeight="1">
      <c r="A739" s="1">
        <v>369</v>
      </c>
      <c r="B739" s="1">
        <v>2015</v>
      </c>
      <c r="C739" s="1">
        <v>3</v>
      </c>
      <c r="D739" s="1" t="s">
        <v>9</v>
      </c>
      <c r="E739" s="1" t="s">
        <v>25</v>
      </c>
      <c r="F739" s="1" t="s">
        <v>21</v>
      </c>
      <c r="G739" s="1">
        <v>62</v>
      </c>
      <c r="H739" s="1">
        <v>88</v>
      </c>
      <c r="I739" s="1" t="s">
        <v>37</v>
      </c>
      <c r="J739">
        <f t="shared" si="88"/>
        <v>0</v>
      </c>
      <c r="K739">
        <f t="shared" si="89"/>
        <v>1</v>
      </c>
      <c r="L739">
        <f t="shared" si="90"/>
        <v>0</v>
      </c>
      <c r="M739">
        <f t="shared" si="93"/>
        <v>15</v>
      </c>
      <c r="N739" s="6">
        <f t="shared" si="91"/>
        <v>6.6666666666666652E-2</v>
      </c>
      <c r="O739" t="str">
        <f t="shared" si="94"/>
        <v>N</v>
      </c>
      <c r="P739" s="13">
        <f>VLOOKUP(E739, 'Season Position'!$A$52:$C$67,2,FALSE)</f>
        <v>15</v>
      </c>
      <c r="Q739" s="13" t="str">
        <f>VLOOKUP(E739, 'Season Position'!$A$52:$C$67,3,FALSE)</f>
        <v>Missed</v>
      </c>
      <c r="R739">
        <f t="shared" si="95"/>
        <v>0</v>
      </c>
      <c r="S739" s="21" t="str">
        <f t="shared" si="92"/>
        <v>60-69</v>
      </c>
    </row>
    <row r="740" spans="1:19" ht="15.75" customHeight="1">
      <c r="A740" s="1">
        <v>370</v>
      </c>
      <c r="B740" s="1">
        <v>2015</v>
      </c>
      <c r="C740" s="1">
        <v>3</v>
      </c>
      <c r="D740" s="1" t="s">
        <v>9</v>
      </c>
      <c r="E740" s="1" t="s">
        <v>18</v>
      </c>
      <c r="F740" s="1" t="s">
        <v>28</v>
      </c>
      <c r="G740" s="1">
        <v>89</v>
      </c>
      <c r="H740" s="1">
        <v>62</v>
      </c>
      <c r="I740" s="1" t="s">
        <v>35</v>
      </c>
      <c r="J740">
        <f t="shared" si="88"/>
        <v>1</v>
      </c>
      <c r="K740">
        <f t="shared" si="89"/>
        <v>0</v>
      </c>
      <c r="L740">
        <f t="shared" si="90"/>
        <v>0</v>
      </c>
      <c r="M740">
        <f t="shared" si="93"/>
        <v>8</v>
      </c>
      <c r="N740" s="6">
        <f t="shared" si="91"/>
        <v>0.53333333333333333</v>
      </c>
      <c r="O740" t="str">
        <f t="shared" si="94"/>
        <v>N</v>
      </c>
      <c r="P740" s="13">
        <f>VLOOKUP(E740, 'Season Position'!$A$52:$C$67,2,FALSE)</f>
        <v>3</v>
      </c>
      <c r="Q740" s="13" t="str">
        <f>VLOOKUP(E740, 'Season Position'!$A$52:$C$67,3,FALSE)</f>
        <v>Playoffs</v>
      </c>
      <c r="R740">
        <f t="shared" si="95"/>
        <v>1</v>
      </c>
      <c r="S740" s="21" t="str">
        <f t="shared" si="92"/>
        <v>80-89</v>
      </c>
    </row>
    <row r="741" spans="1:19" ht="15.75" customHeight="1">
      <c r="A741" s="1">
        <v>370</v>
      </c>
      <c r="B741" s="1">
        <v>2015</v>
      </c>
      <c r="C741" s="1">
        <v>3</v>
      </c>
      <c r="D741" s="1" t="s">
        <v>9</v>
      </c>
      <c r="E741" s="1" t="s">
        <v>28</v>
      </c>
      <c r="F741" s="1" t="s">
        <v>18</v>
      </c>
      <c r="G741" s="1">
        <v>62</v>
      </c>
      <c r="H741" s="1">
        <v>89</v>
      </c>
      <c r="I741" s="1" t="s">
        <v>37</v>
      </c>
      <c r="J741">
        <f t="shared" si="88"/>
        <v>0</v>
      </c>
      <c r="K741">
        <f t="shared" si="89"/>
        <v>1</v>
      </c>
      <c r="L741">
        <f t="shared" si="90"/>
        <v>0</v>
      </c>
      <c r="M741">
        <f t="shared" si="93"/>
        <v>15</v>
      </c>
      <c r="N741" s="6">
        <f t="shared" si="91"/>
        <v>6.6666666666666652E-2</v>
      </c>
      <c r="O741" t="str">
        <f t="shared" si="94"/>
        <v>N</v>
      </c>
      <c r="P741" s="13">
        <f>VLOOKUP(E741, 'Season Position'!$A$52:$C$67,2,FALSE)</f>
        <v>13</v>
      </c>
      <c r="Q741" s="13" t="str">
        <f>VLOOKUP(E741, 'Season Position'!$A$52:$C$67,3,FALSE)</f>
        <v>Missed</v>
      </c>
      <c r="R741">
        <f t="shared" si="95"/>
        <v>0</v>
      </c>
      <c r="S741" s="21" t="str">
        <f t="shared" si="92"/>
        <v>60-69</v>
      </c>
    </row>
    <row r="742" spans="1:19" ht="15.75" customHeight="1">
      <c r="A742" s="1">
        <v>371</v>
      </c>
      <c r="B742" s="1">
        <v>2015</v>
      </c>
      <c r="C742" s="1">
        <v>3</v>
      </c>
      <c r="D742" s="1" t="s">
        <v>9</v>
      </c>
      <c r="E742" s="1" t="s">
        <v>26</v>
      </c>
      <c r="F742" s="1" t="s">
        <v>32</v>
      </c>
      <c r="G742" s="1">
        <v>88</v>
      </c>
      <c r="H742" s="1">
        <v>98</v>
      </c>
      <c r="I742" s="1" t="s">
        <v>37</v>
      </c>
      <c r="J742">
        <f t="shared" si="88"/>
        <v>0</v>
      </c>
      <c r="K742">
        <f t="shared" si="89"/>
        <v>1</v>
      </c>
      <c r="L742">
        <f t="shared" si="90"/>
        <v>0</v>
      </c>
      <c r="M742">
        <f t="shared" si="93"/>
        <v>9</v>
      </c>
      <c r="N742" s="6">
        <f t="shared" si="91"/>
        <v>0.46666666666666667</v>
      </c>
      <c r="O742" t="str">
        <f t="shared" si="94"/>
        <v>N</v>
      </c>
      <c r="P742" s="13">
        <f>VLOOKUP(E742, 'Season Position'!$A$52:$C$67,2,FALSE)</f>
        <v>4</v>
      </c>
      <c r="Q742" s="13" t="str">
        <f>VLOOKUP(E742, 'Season Position'!$A$52:$C$67,3,FALSE)</f>
        <v>Playoffs</v>
      </c>
      <c r="R742">
        <f t="shared" si="95"/>
        <v>0</v>
      </c>
      <c r="S742" s="21" t="str">
        <f t="shared" si="92"/>
        <v>80-89</v>
      </c>
    </row>
    <row r="743" spans="1:19" ht="15.75" customHeight="1">
      <c r="A743" s="1">
        <v>371</v>
      </c>
      <c r="B743" s="1">
        <v>2015</v>
      </c>
      <c r="C743" s="1">
        <v>3</v>
      </c>
      <c r="D743" s="1" t="s">
        <v>9</v>
      </c>
      <c r="E743" s="1" t="s">
        <v>32</v>
      </c>
      <c r="F743" s="1" t="s">
        <v>26</v>
      </c>
      <c r="G743" s="1">
        <v>98</v>
      </c>
      <c r="H743" s="1">
        <v>88</v>
      </c>
      <c r="I743" s="1" t="s">
        <v>35</v>
      </c>
      <c r="J743">
        <f t="shared" si="88"/>
        <v>1</v>
      </c>
      <c r="K743">
        <f t="shared" si="89"/>
        <v>0</v>
      </c>
      <c r="L743">
        <f t="shared" si="90"/>
        <v>0</v>
      </c>
      <c r="M743">
        <f t="shared" si="93"/>
        <v>5</v>
      </c>
      <c r="N743" s="6">
        <f t="shared" si="91"/>
        <v>0.73333333333333339</v>
      </c>
      <c r="O743" t="str">
        <f t="shared" si="94"/>
        <v>N</v>
      </c>
      <c r="P743" s="13">
        <f>VLOOKUP(E743, 'Season Position'!$A$52:$C$67,2,FALSE)</f>
        <v>11</v>
      </c>
      <c r="Q743" s="13" t="str">
        <f>VLOOKUP(E743, 'Season Position'!$A$52:$C$67,3,FALSE)</f>
        <v>Missed</v>
      </c>
      <c r="R743">
        <f t="shared" si="95"/>
        <v>1</v>
      </c>
      <c r="S743" s="21" t="str">
        <f t="shared" si="92"/>
        <v>90-99</v>
      </c>
    </row>
    <row r="744" spans="1:19" ht="15.75" customHeight="1">
      <c r="A744" s="1">
        <v>372</v>
      </c>
      <c r="B744" s="1">
        <v>2015</v>
      </c>
      <c r="C744" s="1">
        <v>3</v>
      </c>
      <c r="D744" s="1" t="s">
        <v>9</v>
      </c>
      <c r="E744" s="1" t="s">
        <v>20</v>
      </c>
      <c r="F744" s="1" t="s">
        <v>33</v>
      </c>
      <c r="G744" s="1">
        <v>66</v>
      </c>
      <c r="H744" s="1">
        <v>74</v>
      </c>
      <c r="I744" s="1" t="s">
        <v>37</v>
      </c>
      <c r="J744">
        <f t="shared" si="88"/>
        <v>0</v>
      </c>
      <c r="K744">
        <f t="shared" si="89"/>
        <v>1</v>
      </c>
      <c r="L744">
        <f t="shared" si="90"/>
        <v>0</v>
      </c>
      <c r="M744">
        <f t="shared" si="93"/>
        <v>14</v>
      </c>
      <c r="N744" s="6">
        <f t="shared" si="91"/>
        <v>0.1333333333333333</v>
      </c>
      <c r="O744" t="str">
        <f t="shared" si="94"/>
        <v>N</v>
      </c>
      <c r="P744" s="13">
        <f>VLOOKUP(E744, 'Season Position'!$A$52:$C$67,2,FALSE)</f>
        <v>5</v>
      </c>
      <c r="Q744" s="13" t="str">
        <f>VLOOKUP(E744, 'Season Position'!$A$52:$C$67,3,FALSE)</f>
        <v>Playoffs</v>
      </c>
      <c r="R744">
        <f t="shared" si="95"/>
        <v>0</v>
      </c>
      <c r="S744" s="21" t="str">
        <f t="shared" si="92"/>
        <v>60-69</v>
      </c>
    </row>
    <row r="745" spans="1:19" ht="15.75" customHeight="1">
      <c r="A745" s="1">
        <v>372</v>
      </c>
      <c r="B745" s="1">
        <v>2015</v>
      </c>
      <c r="C745" s="1">
        <v>3</v>
      </c>
      <c r="D745" s="1" t="s">
        <v>9</v>
      </c>
      <c r="E745" s="1" t="s">
        <v>33</v>
      </c>
      <c r="F745" s="1" t="s">
        <v>20</v>
      </c>
      <c r="G745" s="1">
        <v>74</v>
      </c>
      <c r="H745" s="1">
        <v>66</v>
      </c>
      <c r="I745" s="1" t="s">
        <v>35</v>
      </c>
      <c r="J745">
        <f t="shared" si="88"/>
        <v>1</v>
      </c>
      <c r="K745">
        <f t="shared" si="89"/>
        <v>0</v>
      </c>
      <c r="L745">
        <f t="shared" si="90"/>
        <v>0</v>
      </c>
      <c r="M745">
        <f t="shared" si="93"/>
        <v>12</v>
      </c>
      <c r="N745" s="6">
        <f t="shared" si="91"/>
        <v>0.26666666666666672</v>
      </c>
      <c r="O745" t="str">
        <f t="shared" si="94"/>
        <v>N</v>
      </c>
      <c r="P745" s="13">
        <f>VLOOKUP(E745, 'Season Position'!$A$52:$C$67,2,FALSE)</f>
        <v>8</v>
      </c>
      <c r="Q745" s="13" t="str">
        <f>VLOOKUP(E745, 'Season Position'!$A$52:$C$67,3,FALSE)</f>
        <v>Playoffs</v>
      </c>
      <c r="R745">
        <f t="shared" si="95"/>
        <v>1</v>
      </c>
      <c r="S745" s="21" t="str">
        <f t="shared" si="92"/>
        <v>70-79</v>
      </c>
    </row>
    <row r="746" spans="1:19" ht="15.75" customHeight="1">
      <c r="A746" s="1">
        <v>373</v>
      </c>
      <c r="B746" s="1">
        <v>2015</v>
      </c>
      <c r="C746" s="1">
        <v>3</v>
      </c>
      <c r="D746" s="1" t="s">
        <v>9</v>
      </c>
      <c r="E746" s="1" t="s">
        <v>31</v>
      </c>
      <c r="F746" s="1" t="s">
        <v>12</v>
      </c>
      <c r="G746" s="1">
        <v>75</v>
      </c>
      <c r="H746" s="1">
        <v>105</v>
      </c>
      <c r="I746" s="1" t="s">
        <v>37</v>
      </c>
      <c r="J746">
        <f t="shared" si="88"/>
        <v>0</v>
      </c>
      <c r="K746">
        <f t="shared" si="89"/>
        <v>1</v>
      </c>
      <c r="L746">
        <f t="shared" si="90"/>
        <v>0</v>
      </c>
      <c r="M746">
        <f t="shared" si="93"/>
        <v>11</v>
      </c>
      <c r="N746" s="6">
        <f t="shared" si="91"/>
        <v>0.33333333333333337</v>
      </c>
      <c r="O746" t="str">
        <f t="shared" si="94"/>
        <v>N</v>
      </c>
      <c r="P746" s="13">
        <f>VLOOKUP(E746, 'Season Position'!$A$52:$C$67,2,FALSE)</f>
        <v>14</v>
      </c>
      <c r="Q746" s="13" t="str">
        <f>VLOOKUP(E746, 'Season Position'!$A$52:$C$67,3,FALSE)</f>
        <v>Missed</v>
      </c>
      <c r="R746">
        <f t="shared" si="95"/>
        <v>0</v>
      </c>
      <c r="S746" s="21" t="str">
        <f t="shared" si="92"/>
        <v>70-79</v>
      </c>
    </row>
    <row r="747" spans="1:19" ht="15.75" customHeight="1">
      <c r="A747" s="1">
        <v>373</v>
      </c>
      <c r="B747" s="1">
        <v>2015</v>
      </c>
      <c r="C747" s="1">
        <v>3</v>
      </c>
      <c r="D747" s="1" t="s">
        <v>9</v>
      </c>
      <c r="E747" s="1" t="s">
        <v>12</v>
      </c>
      <c r="F747" s="1" t="s">
        <v>31</v>
      </c>
      <c r="G747" s="1">
        <v>105</v>
      </c>
      <c r="H747" s="1">
        <v>75</v>
      </c>
      <c r="I747" s="1" t="s">
        <v>35</v>
      </c>
      <c r="J747">
        <f t="shared" si="88"/>
        <v>1</v>
      </c>
      <c r="K747">
        <f t="shared" si="89"/>
        <v>0</v>
      </c>
      <c r="L747">
        <f t="shared" si="90"/>
        <v>0</v>
      </c>
      <c r="M747">
        <f t="shared" si="93"/>
        <v>3</v>
      </c>
      <c r="N747" s="6">
        <f t="shared" si="91"/>
        <v>0.8666666666666667</v>
      </c>
      <c r="O747" t="str">
        <f t="shared" si="94"/>
        <v>Y</v>
      </c>
      <c r="P747" s="13">
        <f>VLOOKUP(E747, 'Season Position'!$A$52:$C$67,2,FALSE)</f>
        <v>2</v>
      </c>
      <c r="Q747" s="13" t="str">
        <f>VLOOKUP(E747, 'Season Position'!$A$52:$C$67,3,FALSE)</f>
        <v>Playoffs</v>
      </c>
      <c r="R747">
        <f t="shared" si="95"/>
        <v>1</v>
      </c>
      <c r="S747" s="21" t="str">
        <f t="shared" si="92"/>
        <v>100-109</v>
      </c>
    </row>
    <row r="748" spans="1:19" ht="15.75" customHeight="1">
      <c r="A748" s="1">
        <v>374</v>
      </c>
      <c r="B748" s="1">
        <v>2015</v>
      </c>
      <c r="C748" s="1">
        <v>3</v>
      </c>
      <c r="D748" s="1" t="s">
        <v>9</v>
      </c>
      <c r="E748" s="1" t="s">
        <v>13</v>
      </c>
      <c r="F748" s="1" t="s">
        <v>30</v>
      </c>
      <c r="G748" s="1">
        <v>149</v>
      </c>
      <c r="H748" s="1">
        <v>97</v>
      </c>
      <c r="I748" s="1" t="s">
        <v>35</v>
      </c>
      <c r="J748">
        <f t="shared" si="88"/>
        <v>1</v>
      </c>
      <c r="K748">
        <f t="shared" si="89"/>
        <v>0</v>
      </c>
      <c r="L748">
        <f t="shared" si="90"/>
        <v>0</v>
      </c>
      <c r="M748">
        <f t="shared" si="93"/>
        <v>1</v>
      </c>
      <c r="N748" s="6">
        <f t="shared" si="91"/>
        <v>1</v>
      </c>
      <c r="O748" t="str">
        <f t="shared" si="94"/>
        <v>Y</v>
      </c>
      <c r="P748" s="13">
        <f>VLOOKUP(E748, 'Season Position'!$A$52:$C$67,2,FALSE)</f>
        <v>7</v>
      </c>
      <c r="Q748" s="13" t="str">
        <f>VLOOKUP(E748, 'Season Position'!$A$52:$C$67,3,FALSE)</f>
        <v>Playoffs</v>
      </c>
      <c r="R748">
        <f t="shared" si="95"/>
        <v>1</v>
      </c>
      <c r="S748" s="21" t="str">
        <f t="shared" si="92"/>
        <v>140-149</v>
      </c>
    </row>
    <row r="749" spans="1:19" ht="15.75" customHeight="1">
      <c r="A749" s="1">
        <v>374</v>
      </c>
      <c r="B749" s="1">
        <v>2015</v>
      </c>
      <c r="C749" s="1">
        <v>3</v>
      </c>
      <c r="D749" s="1" t="s">
        <v>9</v>
      </c>
      <c r="E749" s="1" t="s">
        <v>30</v>
      </c>
      <c r="F749" s="1" t="s">
        <v>13</v>
      </c>
      <c r="G749" s="1">
        <v>97</v>
      </c>
      <c r="H749" s="1">
        <v>149</v>
      </c>
      <c r="I749" s="1" t="s">
        <v>37</v>
      </c>
      <c r="J749">
        <f t="shared" si="88"/>
        <v>0</v>
      </c>
      <c r="K749">
        <f t="shared" si="89"/>
        <v>1</v>
      </c>
      <c r="L749">
        <f t="shared" si="90"/>
        <v>0</v>
      </c>
      <c r="M749">
        <f t="shared" si="93"/>
        <v>6</v>
      </c>
      <c r="N749" s="6">
        <f t="shared" si="91"/>
        <v>0.66666666666666674</v>
      </c>
      <c r="O749" t="str">
        <f t="shared" si="94"/>
        <v>N</v>
      </c>
      <c r="P749" s="13">
        <f>VLOOKUP(E749, 'Season Position'!$A$52:$C$67,2,FALSE)</f>
        <v>12</v>
      </c>
      <c r="Q749" s="13" t="str">
        <f>VLOOKUP(E749, 'Season Position'!$A$52:$C$67,3,FALSE)</f>
        <v>Missed</v>
      </c>
      <c r="R749">
        <f t="shared" si="95"/>
        <v>0</v>
      </c>
      <c r="S749" s="21" t="str">
        <f t="shared" si="92"/>
        <v>90-99</v>
      </c>
    </row>
    <row r="750" spans="1:19" ht="15.75" customHeight="1">
      <c r="A750" s="1">
        <v>375</v>
      </c>
      <c r="B750" s="1">
        <v>2015</v>
      </c>
      <c r="C750" s="1">
        <v>3</v>
      </c>
      <c r="D750" s="1" t="s">
        <v>9</v>
      </c>
      <c r="E750" s="1" t="s">
        <v>34</v>
      </c>
      <c r="F750" s="1" t="s">
        <v>14</v>
      </c>
      <c r="G750" s="1">
        <v>113</v>
      </c>
      <c r="H750" s="1">
        <v>72</v>
      </c>
      <c r="I750" s="1" t="s">
        <v>35</v>
      </c>
      <c r="J750">
        <f t="shared" si="88"/>
        <v>1</v>
      </c>
      <c r="K750">
        <f t="shared" si="89"/>
        <v>0</v>
      </c>
      <c r="L750">
        <f t="shared" si="90"/>
        <v>0</v>
      </c>
      <c r="M750">
        <f t="shared" si="93"/>
        <v>2</v>
      </c>
      <c r="N750" s="6">
        <f t="shared" si="91"/>
        <v>0.93333333333333335</v>
      </c>
      <c r="O750" t="str">
        <f t="shared" si="94"/>
        <v>Y</v>
      </c>
      <c r="P750" s="13">
        <f>VLOOKUP(E750, 'Season Position'!$A$52:$C$67,2,FALSE)</f>
        <v>6</v>
      </c>
      <c r="Q750" s="13" t="str">
        <f>VLOOKUP(E750, 'Season Position'!$A$52:$C$67,3,FALSE)</f>
        <v>Playoffs</v>
      </c>
      <c r="R750">
        <f t="shared" si="95"/>
        <v>1</v>
      </c>
      <c r="S750" s="21" t="str">
        <f t="shared" si="92"/>
        <v>110-119</v>
      </c>
    </row>
    <row r="751" spans="1:19" ht="15.75" customHeight="1">
      <c r="A751" s="1">
        <v>375</v>
      </c>
      <c r="B751" s="1">
        <v>2015</v>
      </c>
      <c r="C751" s="1">
        <v>3</v>
      </c>
      <c r="D751" s="1" t="s">
        <v>9</v>
      </c>
      <c r="E751" s="1" t="s">
        <v>14</v>
      </c>
      <c r="F751" s="1" t="s">
        <v>34</v>
      </c>
      <c r="G751" s="1">
        <v>72</v>
      </c>
      <c r="H751" s="1">
        <v>113</v>
      </c>
      <c r="I751" s="1" t="s">
        <v>37</v>
      </c>
      <c r="J751">
        <f t="shared" si="88"/>
        <v>0</v>
      </c>
      <c r="K751">
        <f t="shared" si="89"/>
        <v>1</v>
      </c>
      <c r="L751">
        <f t="shared" si="90"/>
        <v>0</v>
      </c>
      <c r="M751">
        <f t="shared" si="93"/>
        <v>13</v>
      </c>
      <c r="N751" s="6">
        <f t="shared" si="91"/>
        <v>0.19999999999999996</v>
      </c>
      <c r="O751" t="str">
        <f t="shared" si="94"/>
        <v>N</v>
      </c>
      <c r="P751" s="13">
        <f>VLOOKUP(E751, 'Season Position'!$A$52:$C$67,2,FALSE)</f>
        <v>16</v>
      </c>
      <c r="Q751" s="13" t="str">
        <f>VLOOKUP(E751, 'Season Position'!$A$52:$C$67,3,FALSE)</f>
        <v>Missed</v>
      </c>
      <c r="R751">
        <f t="shared" si="95"/>
        <v>0</v>
      </c>
      <c r="S751" s="21" t="str">
        <f t="shared" si="92"/>
        <v>70-79</v>
      </c>
    </row>
    <row r="752" spans="1:19" ht="15.75" customHeight="1">
      <c r="A752" s="1">
        <v>376</v>
      </c>
      <c r="B752" s="1">
        <v>2015</v>
      </c>
      <c r="C752" s="1">
        <v>4</v>
      </c>
      <c r="D752" s="1" t="s">
        <v>9</v>
      </c>
      <c r="E752" s="1" t="s">
        <v>10</v>
      </c>
      <c r="F752" s="1" t="s">
        <v>12</v>
      </c>
      <c r="G752" s="1">
        <v>55</v>
      </c>
      <c r="H752" s="1">
        <v>86</v>
      </c>
      <c r="I752" s="1" t="s">
        <v>37</v>
      </c>
      <c r="J752">
        <f t="shared" si="88"/>
        <v>0</v>
      </c>
      <c r="K752">
        <f t="shared" si="89"/>
        <v>1</v>
      </c>
      <c r="L752">
        <f t="shared" si="90"/>
        <v>0</v>
      </c>
      <c r="M752">
        <f t="shared" si="93"/>
        <v>12</v>
      </c>
      <c r="N752" s="6">
        <f t="shared" si="91"/>
        <v>0.26666666666666672</v>
      </c>
      <c r="O752" t="str">
        <f t="shared" si="94"/>
        <v>N</v>
      </c>
      <c r="P752" s="13">
        <f>VLOOKUP(E752, 'Season Position'!$A$52:$C$67,2,FALSE)</f>
        <v>1</v>
      </c>
      <c r="Q752" s="13" t="str">
        <f>VLOOKUP(E752, 'Season Position'!$A$52:$C$67,3,FALSE)</f>
        <v>Playoffs</v>
      </c>
      <c r="R752">
        <f t="shared" si="95"/>
        <v>0</v>
      </c>
      <c r="S752" s="21" t="str">
        <f t="shared" si="92"/>
        <v>50-59</v>
      </c>
    </row>
    <row r="753" spans="1:19" ht="15.75" customHeight="1">
      <c r="A753" s="1">
        <v>376</v>
      </c>
      <c r="B753" s="1">
        <v>2015</v>
      </c>
      <c r="C753" s="1">
        <v>4</v>
      </c>
      <c r="D753" s="1" t="s">
        <v>9</v>
      </c>
      <c r="E753" s="1" t="s">
        <v>12</v>
      </c>
      <c r="F753" s="1" t="s">
        <v>10</v>
      </c>
      <c r="G753" s="1">
        <v>86</v>
      </c>
      <c r="H753" s="1">
        <v>55</v>
      </c>
      <c r="I753" s="1" t="s">
        <v>35</v>
      </c>
      <c r="J753">
        <f t="shared" si="88"/>
        <v>1</v>
      </c>
      <c r="K753">
        <f t="shared" si="89"/>
        <v>0</v>
      </c>
      <c r="L753">
        <f t="shared" si="90"/>
        <v>0</v>
      </c>
      <c r="M753">
        <f t="shared" si="93"/>
        <v>4</v>
      </c>
      <c r="N753" s="6">
        <f t="shared" si="91"/>
        <v>0.8</v>
      </c>
      <c r="O753" t="str">
        <f t="shared" si="94"/>
        <v>N</v>
      </c>
      <c r="P753" s="13">
        <f>VLOOKUP(E753, 'Season Position'!$A$52:$C$67,2,FALSE)</f>
        <v>2</v>
      </c>
      <c r="Q753" s="13" t="str">
        <f>VLOOKUP(E753, 'Season Position'!$A$52:$C$67,3,FALSE)</f>
        <v>Playoffs</v>
      </c>
      <c r="R753">
        <f t="shared" si="95"/>
        <v>1</v>
      </c>
      <c r="S753" s="21" t="str">
        <f t="shared" si="92"/>
        <v>80-89</v>
      </c>
    </row>
    <row r="754" spans="1:19" ht="15.75" customHeight="1">
      <c r="A754" s="1">
        <v>377</v>
      </c>
      <c r="B754" s="1">
        <v>2015</v>
      </c>
      <c r="C754" s="1">
        <v>4</v>
      </c>
      <c r="D754" s="1" t="s">
        <v>9</v>
      </c>
      <c r="E754" s="1" t="s">
        <v>21</v>
      </c>
      <c r="F754" s="1" t="s">
        <v>20</v>
      </c>
      <c r="G754" s="1">
        <v>62</v>
      </c>
      <c r="H754" s="1">
        <v>85</v>
      </c>
      <c r="I754" s="1" t="s">
        <v>37</v>
      </c>
      <c r="J754">
        <f t="shared" si="88"/>
        <v>0</v>
      </c>
      <c r="K754">
        <f t="shared" si="89"/>
        <v>1</v>
      </c>
      <c r="L754">
        <f t="shared" si="90"/>
        <v>0</v>
      </c>
      <c r="M754">
        <f t="shared" si="93"/>
        <v>11</v>
      </c>
      <c r="N754" s="6">
        <f t="shared" si="91"/>
        <v>0.33333333333333337</v>
      </c>
      <c r="O754" t="str">
        <f t="shared" si="94"/>
        <v>N</v>
      </c>
      <c r="P754" s="13">
        <f>VLOOKUP(E754, 'Season Position'!$A$52:$C$67,2,FALSE)</f>
        <v>9</v>
      </c>
      <c r="Q754" s="13" t="str">
        <f>VLOOKUP(E754, 'Season Position'!$A$52:$C$67,3,FALSE)</f>
        <v>Missed</v>
      </c>
      <c r="R754">
        <f t="shared" si="95"/>
        <v>0</v>
      </c>
      <c r="S754" s="21" t="str">
        <f t="shared" si="92"/>
        <v>60-69</v>
      </c>
    </row>
    <row r="755" spans="1:19" ht="15.75" customHeight="1">
      <c r="A755" s="1">
        <v>377</v>
      </c>
      <c r="B755" s="1">
        <v>2015</v>
      </c>
      <c r="C755" s="1">
        <v>4</v>
      </c>
      <c r="D755" s="1" t="s">
        <v>9</v>
      </c>
      <c r="E755" s="1" t="s">
        <v>20</v>
      </c>
      <c r="F755" s="1" t="s">
        <v>21</v>
      </c>
      <c r="G755" s="1">
        <v>85</v>
      </c>
      <c r="H755" s="1">
        <v>62</v>
      </c>
      <c r="I755" s="1" t="s">
        <v>35</v>
      </c>
      <c r="J755">
        <f t="shared" si="88"/>
        <v>1</v>
      </c>
      <c r="K755">
        <f t="shared" si="89"/>
        <v>0</v>
      </c>
      <c r="L755">
        <f t="shared" si="90"/>
        <v>0</v>
      </c>
      <c r="M755">
        <f t="shared" si="93"/>
        <v>5</v>
      </c>
      <c r="N755" s="6">
        <f t="shared" si="91"/>
        <v>0.73333333333333339</v>
      </c>
      <c r="O755" t="str">
        <f t="shared" si="94"/>
        <v>N</v>
      </c>
      <c r="P755" s="13">
        <f>VLOOKUP(E755, 'Season Position'!$A$52:$C$67,2,FALSE)</f>
        <v>5</v>
      </c>
      <c r="Q755" s="13" t="str">
        <f>VLOOKUP(E755, 'Season Position'!$A$52:$C$67,3,FALSE)</f>
        <v>Playoffs</v>
      </c>
      <c r="R755">
        <f t="shared" si="95"/>
        <v>1</v>
      </c>
      <c r="S755" s="21" t="str">
        <f t="shared" si="92"/>
        <v>80-89</v>
      </c>
    </row>
    <row r="756" spans="1:19" ht="15.75" customHeight="1">
      <c r="A756" s="1">
        <v>378</v>
      </c>
      <c r="B756" s="1">
        <v>2015</v>
      </c>
      <c r="C756" s="1">
        <v>4</v>
      </c>
      <c r="D756" s="1" t="s">
        <v>9</v>
      </c>
      <c r="E756" s="1" t="s">
        <v>18</v>
      </c>
      <c r="F756" s="1" t="s">
        <v>34</v>
      </c>
      <c r="G756" s="1">
        <v>79</v>
      </c>
      <c r="H756" s="1">
        <v>87</v>
      </c>
      <c r="I756" s="1" t="s">
        <v>37</v>
      </c>
      <c r="J756">
        <f t="shared" si="88"/>
        <v>0</v>
      </c>
      <c r="K756">
        <f t="shared" si="89"/>
        <v>1</v>
      </c>
      <c r="L756">
        <f t="shared" si="90"/>
        <v>0</v>
      </c>
      <c r="M756">
        <f t="shared" si="93"/>
        <v>6</v>
      </c>
      <c r="N756" s="6">
        <f t="shared" si="91"/>
        <v>0.66666666666666674</v>
      </c>
      <c r="O756" t="str">
        <f t="shared" si="94"/>
        <v>N</v>
      </c>
      <c r="P756" s="13">
        <f>VLOOKUP(E756, 'Season Position'!$A$52:$C$67,2,FALSE)</f>
        <v>3</v>
      </c>
      <c r="Q756" s="13" t="str">
        <f>VLOOKUP(E756, 'Season Position'!$A$52:$C$67,3,FALSE)</f>
        <v>Playoffs</v>
      </c>
      <c r="R756">
        <f t="shared" si="95"/>
        <v>0</v>
      </c>
      <c r="S756" s="21" t="str">
        <f t="shared" si="92"/>
        <v>70-79</v>
      </c>
    </row>
    <row r="757" spans="1:19" ht="15.75" customHeight="1">
      <c r="A757" s="1">
        <v>378</v>
      </c>
      <c r="B757" s="1">
        <v>2015</v>
      </c>
      <c r="C757" s="1">
        <v>4</v>
      </c>
      <c r="D757" s="1" t="s">
        <v>9</v>
      </c>
      <c r="E757" s="1" t="s">
        <v>34</v>
      </c>
      <c r="F757" s="1" t="s">
        <v>18</v>
      </c>
      <c r="G757" s="1">
        <v>87</v>
      </c>
      <c r="H757" s="1">
        <v>79</v>
      </c>
      <c r="I757" s="1" t="s">
        <v>35</v>
      </c>
      <c r="J757">
        <f t="shared" si="88"/>
        <v>1</v>
      </c>
      <c r="K757">
        <f t="shared" si="89"/>
        <v>0</v>
      </c>
      <c r="L757">
        <f t="shared" si="90"/>
        <v>0</v>
      </c>
      <c r="M757">
        <f t="shared" si="93"/>
        <v>3</v>
      </c>
      <c r="N757" s="6">
        <f t="shared" si="91"/>
        <v>0.8666666666666667</v>
      </c>
      <c r="O757" t="str">
        <f t="shared" si="94"/>
        <v>N</v>
      </c>
      <c r="P757" s="13">
        <f>VLOOKUP(E757, 'Season Position'!$A$52:$C$67,2,FALSE)</f>
        <v>6</v>
      </c>
      <c r="Q757" s="13" t="str">
        <f>VLOOKUP(E757, 'Season Position'!$A$52:$C$67,3,FALSE)</f>
        <v>Playoffs</v>
      </c>
      <c r="R757">
        <f t="shared" si="95"/>
        <v>1</v>
      </c>
      <c r="S757" s="21" t="str">
        <f t="shared" si="92"/>
        <v>80-89</v>
      </c>
    </row>
    <row r="758" spans="1:19" ht="15.75" customHeight="1">
      <c r="A758" s="1">
        <v>379</v>
      </c>
      <c r="B758" s="1">
        <v>2015</v>
      </c>
      <c r="C758" s="1">
        <v>4</v>
      </c>
      <c r="D758" s="1" t="s">
        <v>9</v>
      </c>
      <c r="E758" s="1" t="s">
        <v>16</v>
      </c>
      <c r="F758" s="1" t="s">
        <v>31</v>
      </c>
      <c r="G758" s="1">
        <v>54</v>
      </c>
      <c r="H758" s="1">
        <v>101</v>
      </c>
      <c r="I758" s="1" t="s">
        <v>37</v>
      </c>
      <c r="J758">
        <f t="shared" si="88"/>
        <v>0</v>
      </c>
      <c r="K758">
        <f t="shared" si="89"/>
        <v>1</v>
      </c>
      <c r="L758">
        <f t="shared" si="90"/>
        <v>0</v>
      </c>
      <c r="M758">
        <f t="shared" si="93"/>
        <v>14</v>
      </c>
      <c r="N758" s="6">
        <f t="shared" si="91"/>
        <v>0.1333333333333333</v>
      </c>
      <c r="O758" t="str">
        <f t="shared" si="94"/>
        <v>N</v>
      </c>
      <c r="P758" s="13">
        <f>VLOOKUP(E758, 'Season Position'!$A$52:$C$67,2,FALSE)</f>
        <v>10</v>
      </c>
      <c r="Q758" s="13" t="str">
        <f>VLOOKUP(E758, 'Season Position'!$A$52:$C$67,3,FALSE)</f>
        <v>Missed</v>
      </c>
      <c r="R758">
        <f t="shared" si="95"/>
        <v>0</v>
      </c>
      <c r="S758" s="21" t="str">
        <f t="shared" si="92"/>
        <v>50-59</v>
      </c>
    </row>
    <row r="759" spans="1:19" ht="15.75" customHeight="1">
      <c r="A759" s="1">
        <v>379</v>
      </c>
      <c r="B759" s="1">
        <v>2015</v>
      </c>
      <c r="C759" s="1">
        <v>4</v>
      </c>
      <c r="D759" s="1" t="s">
        <v>9</v>
      </c>
      <c r="E759" s="1" t="s">
        <v>31</v>
      </c>
      <c r="F759" s="1" t="s">
        <v>16</v>
      </c>
      <c r="G759" s="1">
        <v>101</v>
      </c>
      <c r="H759" s="1">
        <v>54</v>
      </c>
      <c r="I759" s="1" t="s">
        <v>35</v>
      </c>
      <c r="J759">
        <f t="shared" si="88"/>
        <v>1</v>
      </c>
      <c r="K759">
        <f t="shared" si="89"/>
        <v>0</v>
      </c>
      <c r="L759">
        <f t="shared" si="90"/>
        <v>0</v>
      </c>
      <c r="M759">
        <f t="shared" si="93"/>
        <v>1</v>
      </c>
      <c r="N759" s="6">
        <f t="shared" si="91"/>
        <v>1</v>
      </c>
      <c r="O759" t="str">
        <f t="shared" si="94"/>
        <v>Y</v>
      </c>
      <c r="P759" s="13">
        <f>VLOOKUP(E759, 'Season Position'!$A$52:$C$67,2,FALSE)</f>
        <v>14</v>
      </c>
      <c r="Q759" s="13" t="str">
        <f>VLOOKUP(E759, 'Season Position'!$A$52:$C$67,3,FALSE)</f>
        <v>Missed</v>
      </c>
      <c r="R759">
        <f t="shared" si="95"/>
        <v>1</v>
      </c>
      <c r="S759" s="21" t="str">
        <f t="shared" si="92"/>
        <v>100-109</v>
      </c>
    </row>
    <row r="760" spans="1:19" ht="15.75" customHeight="1">
      <c r="A760" s="1">
        <v>380</v>
      </c>
      <c r="B760" s="1">
        <v>2015</v>
      </c>
      <c r="C760" s="1">
        <v>4</v>
      </c>
      <c r="D760" s="1" t="s">
        <v>9</v>
      </c>
      <c r="E760" s="1" t="s">
        <v>26</v>
      </c>
      <c r="F760" s="1" t="s">
        <v>13</v>
      </c>
      <c r="G760" s="1">
        <v>72</v>
      </c>
      <c r="H760" s="1">
        <v>76</v>
      </c>
      <c r="I760" s="1" t="s">
        <v>37</v>
      </c>
      <c r="J760">
        <f t="shared" si="88"/>
        <v>0</v>
      </c>
      <c r="K760">
        <f t="shared" si="89"/>
        <v>1</v>
      </c>
      <c r="L760">
        <f t="shared" si="90"/>
        <v>0</v>
      </c>
      <c r="M760">
        <f t="shared" si="93"/>
        <v>9</v>
      </c>
      <c r="N760" s="6">
        <f t="shared" si="91"/>
        <v>0.46666666666666667</v>
      </c>
      <c r="O760" t="str">
        <f t="shared" si="94"/>
        <v>N</v>
      </c>
      <c r="P760" s="13">
        <f>VLOOKUP(E760, 'Season Position'!$A$52:$C$67,2,FALSE)</f>
        <v>4</v>
      </c>
      <c r="Q760" s="13" t="str">
        <f>VLOOKUP(E760, 'Season Position'!$A$52:$C$67,3,FALSE)</f>
        <v>Playoffs</v>
      </c>
      <c r="R760">
        <f t="shared" si="95"/>
        <v>0</v>
      </c>
      <c r="S760" s="21" t="str">
        <f t="shared" si="92"/>
        <v>70-79</v>
      </c>
    </row>
    <row r="761" spans="1:19" ht="15.75" customHeight="1">
      <c r="A761" s="1">
        <v>380</v>
      </c>
      <c r="B761" s="1">
        <v>2015</v>
      </c>
      <c r="C761" s="1">
        <v>4</v>
      </c>
      <c r="D761" s="1" t="s">
        <v>9</v>
      </c>
      <c r="E761" s="1" t="s">
        <v>13</v>
      </c>
      <c r="F761" s="1" t="s">
        <v>26</v>
      </c>
      <c r="G761" s="1">
        <v>76</v>
      </c>
      <c r="H761" s="1">
        <v>72</v>
      </c>
      <c r="I761" s="1" t="s">
        <v>35</v>
      </c>
      <c r="J761">
        <f t="shared" si="88"/>
        <v>1</v>
      </c>
      <c r="K761">
        <f t="shared" si="89"/>
        <v>0</v>
      </c>
      <c r="L761">
        <f t="shared" si="90"/>
        <v>0</v>
      </c>
      <c r="M761">
        <f t="shared" si="93"/>
        <v>7</v>
      </c>
      <c r="N761" s="6">
        <f t="shared" si="91"/>
        <v>0.6</v>
      </c>
      <c r="O761" t="str">
        <f t="shared" si="94"/>
        <v>N</v>
      </c>
      <c r="P761" s="13">
        <f>VLOOKUP(E761, 'Season Position'!$A$52:$C$67,2,FALSE)</f>
        <v>7</v>
      </c>
      <c r="Q761" s="13" t="str">
        <f>VLOOKUP(E761, 'Season Position'!$A$52:$C$67,3,FALSE)</f>
        <v>Playoffs</v>
      </c>
      <c r="R761">
        <f t="shared" si="95"/>
        <v>1</v>
      </c>
      <c r="S761" s="21" t="str">
        <f t="shared" si="92"/>
        <v>70-79</v>
      </c>
    </row>
    <row r="762" spans="1:19" ht="15.75" customHeight="1">
      <c r="A762" s="1">
        <v>381</v>
      </c>
      <c r="B762" s="1">
        <v>2015</v>
      </c>
      <c r="C762" s="1">
        <v>4</v>
      </c>
      <c r="D762" s="1" t="s">
        <v>9</v>
      </c>
      <c r="E762" s="1" t="s">
        <v>25</v>
      </c>
      <c r="F762" s="1" t="s">
        <v>33</v>
      </c>
      <c r="G762" s="1">
        <v>50</v>
      </c>
      <c r="H762" s="1">
        <v>71</v>
      </c>
      <c r="I762" s="1" t="s">
        <v>37</v>
      </c>
      <c r="J762">
        <f t="shared" si="88"/>
        <v>0</v>
      </c>
      <c r="K762">
        <f t="shared" si="89"/>
        <v>1</v>
      </c>
      <c r="L762">
        <f t="shared" si="90"/>
        <v>0</v>
      </c>
      <c r="M762">
        <f t="shared" si="93"/>
        <v>15</v>
      </c>
      <c r="N762" s="6">
        <f t="shared" si="91"/>
        <v>6.6666666666666652E-2</v>
      </c>
      <c r="O762" t="str">
        <f t="shared" si="94"/>
        <v>N</v>
      </c>
      <c r="P762" s="13">
        <f>VLOOKUP(E762, 'Season Position'!$A$52:$C$67,2,FALSE)</f>
        <v>15</v>
      </c>
      <c r="Q762" s="13" t="str">
        <f>VLOOKUP(E762, 'Season Position'!$A$52:$C$67,3,FALSE)</f>
        <v>Missed</v>
      </c>
      <c r="R762">
        <f t="shared" si="95"/>
        <v>0</v>
      </c>
      <c r="S762" s="21" t="str">
        <f t="shared" si="92"/>
        <v>50-59</v>
      </c>
    </row>
    <row r="763" spans="1:19" ht="15.75" customHeight="1">
      <c r="A763" s="1">
        <v>381</v>
      </c>
      <c r="B763" s="1">
        <v>2015</v>
      </c>
      <c r="C763" s="1">
        <v>4</v>
      </c>
      <c r="D763" s="1" t="s">
        <v>9</v>
      </c>
      <c r="E763" s="1" t="s">
        <v>33</v>
      </c>
      <c r="F763" s="1" t="s">
        <v>25</v>
      </c>
      <c r="G763" s="1">
        <v>71</v>
      </c>
      <c r="H763" s="1">
        <v>50</v>
      </c>
      <c r="I763" s="1" t="s">
        <v>35</v>
      </c>
      <c r="J763">
        <f t="shared" si="88"/>
        <v>1</v>
      </c>
      <c r="K763">
        <f t="shared" si="89"/>
        <v>0</v>
      </c>
      <c r="L763">
        <f t="shared" si="90"/>
        <v>0</v>
      </c>
      <c r="M763">
        <f t="shared" si="93"/>
        <v>10</v>
      </c>
      <c r="N763" s="6">
        <f t="shared" si="91"/>
        <v>0.4</v>
      </c>
      <c r="O763" t="str">
        <f t="shared" si="94"/>
        <v>N</v>
      </c>
      <c r="P763" s="13">
        <f>VLOOKUP(E763, 'Season Position'!$A$52:$C$67,2,FALSE)</f>
        <v>8</v>
      </c>
      <c r="Q763" s="13" t="str">
        <f>VLOOKUP(E763, 'Season Position'!$A$52:$C$67,3,FALSE)</f>
        <v>Playoffs</v>
      </c>
      <c r="R763">
        <f t="shared" si="95"/>
        <v>1</v>
      </c>
      <c r="S763" s="21" t="str">
        <f t="shared" si="92"/>
        <v>70-79</v>
      </c>
    </row>
    <row r="764" spans="1:19" ht="15.75" customHeight="1">
      <c r="A764" s="1">
        <v>382</v>
      </c>
      <c r="B764" s="1">
        <v>2015</v>
      </c>
      <c r="C764" s="1">
        <v>4</v>
      </c>
      <c r="D764" s="1" t="s">
        <v>9</v>
      </c>
      <c r="E764" s="1" t="s">
        <v>30</v>
      </c>
      <c r="F764" s="1" t="s">
        <v>32</v>
      </c>
      <c r="G764" s="1">
        <v>44</v>
      </c>
      <c r="H764" s="1">
        <v>55</v>
      </c>
      <c r="I764" s="1" t="s">
        <v>37</v>
      </c>
      <c r="J764">
        <f t="shared" si="88"/>
        <v>0</v>
      </c>
      <c r="K764">
        <f t="shared" si="89"/>
        <v>1</v>
      </c>
      <c r="L764">
        <f t="shared" si="90"/>
        <v>0</v>
      </c>
      <c r="M764">
        <f t="shared" si="93"/>
        <v>16</v>
      </c>
      <c r="N764" s="6">
        <f t="shared" si="91"/>
        <v>0</v>
      </c>
      <c r="O764" t="str">
        <f t="shared" si="94"/>
        <v>N</v>
      </c>
      <c r="P764" s="13">
        <f>VLOOKUP(E764, 'Season Position'!$A$52:$C$67,2,FALSE)</f>
        <v>12</v>
      </c>
      <c r="Q764" s="13" t="str">
        <f>VLOOKUP(E764, 'Season Position'!$A$52:$C$67,3,FALSE)</f>
        <v>Missed</v>
      </c>
      <c r="R764">
        <f t="shared" si="95"/>
        <v>0</v>
      </c>
      <c r="S764" s="21" t="str">
        <f t="shared" si="92"/>
        <v>40-49</v>
      </c>
    </row>
    <row r="765" spans="1:19" ht="15.75" customHeight="1">
      <c r="A765" s="1">
        <v>382</v>
      </c>
      <c r="B765" s="1">
        <v>2015</v>
      </c>
      <c r="C765" s="1">
        <v>4</v>
      </c>
      <c r="D765" s="1" t="s">
        <v>9</v>
      </c>
      <c r="E765" s="1" t="s">
        <v>32</v>
      </c>
      <c r="F765" s="1" t="s">
        <v>30</v>
      </c>
      <c r="G765" s="1">
        <v>55</v>
      </c>
      <c r="H765" s="1">
        <v>44</v>
      </c>
      <c r="I765" s="1" t="s">
        <v>35</v>
      </c>
      <c r="J765">
        <f t="shared" si="88"/>
        <v>1</v>
      </c>
      <c r="K765">
        <f t="shared" si="89"/>
        <v>0</v>
      </c>
      <c r="L765">
        <f t="shared" si="90"/>
        <v>0</v>
      </c>
      <c r="M765">
        <f t="shared" si="93"/>
        <v>12</v>
      </c>
      <c r="N765" s="6">
        <f t="shared" si="91"/>
        <v>0.26666666666666672</v>
      </c>
      <c r="O765" t="str">
        <f t="shared" si="94"/>
        <v>N</v>
      </c>
      <c r="P765" s="13">
        <f>VLOOKUP(E765, 'Season Position'!$A$52:$C$67,2,FALSE)</f>
        <v>11</v>
      </c>
      <c r="Q765" s="13" t="str">
        <f>VLOOKUP(E765, 'Season Position'!$A$52:$C$67,3,FALSE)</f>
        <v>Missed</v>
      </c>
      <c r="R765">
        <f t="shared" si="95"/>
        <v>1</v>
      </c>
      <c r="S765" s="21" t="str">
        <f t="shared" si="92"/>
        <v>50-59</v>
      </c>
    </row>
    <row r="766" spans="1:19" ht="15.75" customHeight="1">
      <c r="A766" s="1">
        <v>383</v>
      </c>
      <c r="B766" s="1">
        <v>2015</v>
      </c>
      <c r="C766" s="1">
        <v>4</v>
      </c>
      <c r="D766" s="1" t="s">
        <v>9</v>
      </c>
      <c r="E766" s="1" t="s">
        <v>28</v>
      </c>
      <c r="F766" s="1" t="s">
        <v>14</v>
      </c>
      <c r="G766" s="1">
        <v>98</v>
      </c>
      <c r="H766" s="1">
        <v>76</v>
      </c>
      <c r="I766" s="1" t="s">
        <v>35</v>
      </c>
      <c r="J766">
        <f t="shared" si="88"/>
        <v>1</v>
      </c>
      <c r="K766">
        <f t="shared" si="89"/>
        <v>0</v>
      </c>
      <c r="L766">
        <f t="shared" si="90"/>
        <v>0</v>
      </c>
      <c r="M766">
        <f t="shared" si="93"/>
        <v>2</v>
      </c>
      <c r="N766" s="6">
        <f t="shared" si="91"/>
        <v>0.93333333333333335</v>
      </c>
      <c r="O766" t="str">
        <f t="shared" si="94"/>
        <v>N</v>
      </c>
      <c r="P766" s="13">
        <f>VLOOKUP(E766, 'Season Position'!$A$52:$C$67,2,FALSE)</f>
        <v>13</v>
      </c>
      <c r="Q766" s="13" t="str">
        <f>VLOOKUP(E766, 'Season Position'!$A$52:$C$67,3,FALSE)</f>
        <v>Missed</v>
      </c>
      <c r="R766">
        <f t="shared" si="95"/>
        <v>1</v>
      </c>
      <c r="S766" s="21" t="str">
        <f t="shared" si="92"/>
        <v>90-99</v>
      </c>
    </row>
    <row r="767" spans="1:19" ht="15.75" customHeight="1">
      <c r="A767" s="1">
        <v>383</v>
      </c>
      <c r="B767" s="1">
        <v>2015</v>
      </c>
      <c r="C767" s="1">
        <v>4</v>
      </c>
      <c r="D767" s="1" t="s">
        <v>9</v>
      </c>
      <c r="E767" s="1" t="s">
        <v>14</v>
      </c>
      <c r="F767" s="1" t="s">
        <v>28</v>
      </c>
      <c r="G767" s="1">
        <v>76</v>
      </c>
      <c r="H767" s="1">
        <v>98</v>
      </c>
      <c r="I767" s="1" t="s">
        <v>37</v>
      </c>
      <c r="J767">
        <f t="shared" si="88"/>
        <v>0</v>
      </c>
      <c r="K767">
        <f t="shared" si="89"/>
        <v>1</v>
      </c>
      <c r="L767">
        <f t="shared" si="90"/>
        <v>0</v>
      </c>
      <c r="M767">
        <f t="shared" si="93"/>
        <v>7</v>
      </c>
      <c r="N767" s="6">
        <f t="shared" si="91"/>
        <v>0.6</v>
      </c>
      <c r="O767" t="str">
        <f t="shared" si="94"/>
        <v>N</v>
      </c>
      <c r="P767" s="13">
        <f>VLOOKUP(E767, 'Season Position'!$A$52:$C$67,2,FALSE)</f>
        <v>16</v>
      </c>
      <c r="Q767" s="13" t="str">
        <f>VLOOKUP(E767, 'Season Position'!$A$52:$C$67,3,FALSE)</f>
        <v>Missed</v>
      </c>
      <c r="R767">
        <f t="shared" si="95"/>
        <v>0</v>
      </c>
      <c r="S767" s="21" t="str">
        <f t="shared" si="92"/>
        <v>70-79</v>
      </c>
    </row>
    <row r="768" spans="1:19" ht="15.75" customHeight="1">
      <c r="A768" s="1">
        <v>384</v>
      </c>
      <c r="B768" s="1">
        <v>2015</v>
      </c>
      <c r="C768" s="1">
        <v>5</v>
      </c>
      <c r="D768" s="1" t="s">
        <v>9</v>
      </c>
      <c r="E768" s="1" t="s">
        <v>25</v>
      </c>
      <c r="F768" s="1" t="s">
        <v>10</v>
      </c>
      <c r="G768" s="1">
        <v>71</v>
      </c>
      <c r="H768" s="1">
        <v>115</v>
      </c>
      <c r="I768" s="1" t="s">
        <v>37</v>
      </c>
      <c r="J768">
        <f t="shared" si="88"/>
        <v>0</v>
      </c>
      <c r="K768">
        <f t="shared" si="89"/>
        <v>1</v>
      </c>
      <c r="L768">
        <f t="shared" si="90"/>
        <v>0</v>
      </c>
      <c r="M768">
        <f t="shared" si="93"/>
        <v>12</v>
      </c>
      <c r="N768" s="6">
        <f t="shared" si="91"/>
        <v>0.26666666666666672</v>
      </c>
      <c r="O768" t="str">
        <f t="shared" si="94"/>
        <v>N</v>
      </c>
      <c r="P768" s="13">
        <f>VLOOKUP(E768, 'Season Position'!$A$52:$C$67,2,FALSE)</f>
        <v>15</v>
      </c>
      <c r="Q768" s="13" t="str">
        <f>VLOOKUP(E768, 'Season Position'!$A$52:$C$67,3,FALSE)</f>
        <v>Missed</v>
      </c>
      <c r="R768">
        <f t="shared" si="95"/>
        <v>0</v>
      </c>
      <c r="S768" s="21" t="str">
        <f t="shared" si="92"/>
        <v>70-79</v>
      </c>
    </row>
    <row r="769" spans="1:19" ht="15.75" customHeight="1">
      <c r="A769" s="1">
        <v>384</v>
      </c>
      <c r="B769" s="1">
        <v>2015</v>
      </c>
      <c r="C769" s="1">
        <v>5</v>
      </c>
      <c r="D769" s="1" t="s">
        <v>9</v>
      </c>
      <c r="E769" s="1" t="s">
        <v>10</v>
      </c>
      <c r="F769" s="1" t="s">
        <v>25</v>
      </c>
      <c r="G769" s="1">
        <v>115</v>
      </c>
      <c r="H769" s="1">
        <v>71</v>
      </c>
      <c r="I769" s="1" t="s">
        <v>35</v>
      </c>
      <c r="J769">
        <f t="shared" ref="J769:J832" si="96">IF(I769="Won", 1, 0)</f>
        <v>1</v>
      </c>
      <c r="K769">
        <f t="shared" ref="K769:K832" si="97">IF(I769="Lost", 1, 0)</f>
        <v>0</v>
      </c>
      <c r="L769">
        <f t="shared" ref="L769:L832" si="98">IF(I769="Tie", 1, 0)</f>
        <v>0</v>
      </c>
      <c r="M769">
        <f t="shared" si="93"/>
        <v>1</v>
      </c>
      <c r="N769" s="6">
        <f t="shared" ref="N769:N832" si="99">1-((M769-1)/15)</f>
        <v>1</v>
      </c>
      <c r="O769" t="str">
        <f t="shared" si="94"/>
        <v>Y</v>
      </c>
      <c r="P769" s="13">
        <f>VLOOKUP(E769, 'Season Position'!$A$52:$C$67,2,FALSE)</f>
        <v>1</v>
      </c>
      <c r="Q769" s="13" t="str">
        <f>VLOOKUP(E769, 'Season Position'!$A$52:$C$67,3,FALSE)</f>
        <v>Playoffs</v>
      </c>
      <c r="R769">
        <f t="shared" si="95"/>
        <v>1</v>
      </c>
      <c r="S769" s="21" t="str">
        <f t="shared" si="92"/>
        <v>110-119</v>
      </c>
    </row>
    <row r="770" spans="1:19" ht="15.75" customHeight="1">
      <c r="A770" s="1">
        <v>385</v>
      </c>
      <c r="B770" s="1">
        <v>2015</v>
      </c>
      <c r="C770" s="1">
        <v>5</v>
      </c>
      <c r="D770" s="1" t="s">
        <v>9</v>
      </c>
      <c r="E770" s="1" t="s">
        <v>16</v>
      </c>
      <c r="F770" s="1" t="s">
        <v>21</v>
      </c>
      <c r="G770" s="1">
        <v>58</v>
      </c>
      <c r="H770" s="1">
        <v>72</v>
      </c>
      <c r="I770" s="1" t="s">
        <v>37</v>
      </c>
      <c r="J770">
        <f t="shared" si="96"/>
        <v>0</v>
      </c>
      <c r="K770">
        <f t="shared" si="97"/>
        <v>1</v>
      </c>
      <c r="L770">
        <f t="shared" si="98"/>
        <v>0</v>
      </c>
      <c r="M770">
        <f t="shared" si="93"/>
        <v>16</v>
      </c>
      <c r="N770" s="6">
        <f t="shared" si="99"/>
        <v>0</v>
      </c>
      <c r="O770" t="str">
        <f t="shared" si="94"/>
        <v>N</v>
      </c>
      <c r="P770" s="13">
        <f>VLOOKUP(E770, 'Season Position'!$A$52:$C$67,2,FALSE)</f>
        <v>10</v>
      </c>
      <c r="Q770" s="13" t="str">
        <f>VLOOKUP(E770, 'Season Position'!$A$52:$C$67,3,FALSE)</f>
        <v>Missed</v>
      </c>
      <c r="R770">
        <f t="shared" si="95"/>
        <v>0</v>
      </c>
      <c r="S770" s="21" t="str">
        <f t="shared" ref="S770:S833" si="100">ROUNDDOWN(G770/10,0)*10&amp;"-"&amp;ROUNDDOWN(G770/10,0)*10+9</f>
        <v>50-59</v>
      </c>
    </row>
    <row r="771" spans="1:19" ht="15.75" customHeight="1">
      <c r="A771" s="1">
        <v>385</v>
      </c>
      <c r="B771" s="1">
        <v>2015</v>
      </c>
      <c r="C771" s="1">
        <v>5</v>
      </c>
      <c r="D771" s="1" t="s">
        <v>9</v>
      </c>
      <c r="E771" s="1" t="s">
        <v>21</v>
      </c>
      <c r="F771" s="1" t="s">
        <v>16</v>
      </c>
      <c r="G771" s="1">
        <v>72</v>
      </c>
      <c r="H771" s="1">
        <v>58</v>
      </c>
      <c r="I771" s="1" t="s">
        <v>35</v>
      </c>
      <c r="J771">
        <f t="shared" si="96"/>
        <v>1</v>
      </c>
      <c r="K771">
        <f t="shared" si="97"/>
        <v>0</v>
      </c>
      <c r="L771">
        <f t="shared" si="98"/>
        <v>0</v>
      </c>
      <c r="M771">
        <f t="shared" ref="M771:M834" si="101">1+SUMPRODUCT(($B$2:$B$10000=B771)*($C$2:$C$10000=C771)*($G$2:$G$10000&gt;G771))</f>
        <v>11</v>
      </c>
      <c r="N771" s="6">
        <f t="shared" si="99"/>
        <v>0.33333333333333337</v>
      </c>
      <c r="O771" t="str">
        <f t="shared" ref="O771:O834" si="102">IF(G771&gt;99, "Y", "N")</f>
        <v>N</v>
      </c>
      <c r="P771" s="13">
        <f>VLOOKUP(E771, 'Season Position'!$A$52:$C$67,2,FALSE)</f>
        <v>9</v>
      </c>
      <c r="Q771" s="13" t="str">
        <f>VLOOKUP(E771, 'Season Position'!$A$52:$C$67,3,FALSE)</f>
        <v>Missed</v>
      </c>
      <c r="R771">
        <f t="shared" ref="R771:R834" si="103">IF(J771=1, 1, IF(L771=1, 0.5, 0))</f>
        <v>1</v>
      </c>
      <c r="S771" s="21" t="str">
        <f t="shared" si="100"/>
        <v>70-79</v>
      </c>
    </row>
    <row r="772" spans="1:19" ht="15.75" customHeight="1">
      <c r="A772" s="1">
        <v>386</v>
      </c>
      <c r="B772" s="1">
        <v>2015</v>
      </c>
      <c r="C772" s="1">
        <v>5</v>
      </c>
      <c r="D772" s="1" t="s">
        <v>9</v>
      </c>
      <c r="E772" s="1" t="s">
        <v>18</v>
      </c>
      <c r="F772" s="1" t="s">
        <v>26</v>
      </c>
      <c r="G772" s="1">
        <v>99</v>
      </c>
      <c r="H772" s="1">
        <v>98</v>
      </c>
      <c r="I772" s="1" t="s">
        <v>35</v>
      </c>
      <c r="J772">
        <f t="shared" si="96"/>
        <v>1</v>
      </c>
      <c r="K772">
        <f t="shared" si="97"/>
        <v>0</v>
      </c>
      <c r="L772">
        <f t="shared" si="98"/>
        <v>0</v>
      </c>
      <c r="M772">
        <f t="shared" si="101"/>
        <v>3</v>
      </c>
      <c r="N772" s="6">
        <f t="shared" si="99"/>
        <v>0.8666666666666667</v>
      </c>
      <c r="O772" t="str">
        <f t="shared" si="102"/>
        <v>N</v>
      </c>
      <c r="P772" s="13">
        <f>VLOOKUP(E772, 'Season Position'!$A$52:$C$67,2,FALSE)</f>
        <v>3</v>
      </c>
      <c r="Q772" s="13" t="str">
        <f>VLOOKUP(E772, 'Season Position'!$A$52:$C$67,3,FALSE)</f>
        <v>Playoffs</v>
      </c>
      <c r="R772">
        <f t="shared" si="103"/>
        <v>1</v>
      </c>
      <c r="S772" s="21" t="str">
        <f t="shared" si="100"/>
        <v>90-99</v>
      </c>
    </row>
    <row r="773" spans="1:19" ht="15.75" customHeight="1">
      <c r="A773" s="1">
        <v>386</v>
      </c>
      <c r="B773" s="1">
        <v>2015</v>
      </c>
      <c r="C773" s="1">
        <v>5</v>
      </c>
      <c r="D773" s="1" t="s">
        <v>9</v>
      </c>
      <c r="E773" s="1" t="s">
        <v>26</v>
      </c>
      <c r="F773" s="1" t="s">
        <v>18</v>
      </c>
      <c r="G773" s="1">
        <v>98</v>
      </c>
      <c r="H773" s="1">
        <v>99</v>
      </c>
      <c r="I773" s="1" t="s">
        <v>37</v>
      </c>
      <c r="J773">
        <f t="shared" si="96"/>
        <v>0</v>
      </c>
      <c r="K773">
        <f t="shared" si="97"/>
        <v>1</v>
      </c>
      <c r="L773">
        <f t="shared" si="98"/>
        <v>0</v>
      </c>
      <c r="M773">
        <f t="shared" si="101"/>
        <v>6</v>
      </c>
      <c r="N773" s="6">
        <f t="shared" si="99"/>
        <v>0.66666666666666674</v>
      </c>
      <c r="O773" t="str">
        <f t="shared" si="102"/>
        <v>N</v>
      </c>
      <c r="P773" s="13">
        <f>VLOOKUP(E773, 'Season Position'!$A$52:$C$67,2,FALSE)</f>
        <v>4</v>
      </c>
      <c r="Q773" s="13" t="str">
        <f>VLOOKUP(E773, 'Season Position'!$A$52:$C$67,3,FALSE)</f>
        <v>Playoffs</v>
      </c>
      <c r="R773">
        <f t="shared" si="103"/>
        <v>0</v>
      </c>
      <c r="S773" s="21" t="str">
        <f t="shared" si="100"/>
        <v>90-99</v>
      </c>
    </row>
    <row r="774" spans="1:19" ht="15.75" customHeight="1">
      <c r="A774" s="1">
        <v>387</v>
      </c>
      <c r="B774" s="1">
        <v>2015</v>
      </c>
      <c r="C774" s="1">
        <v>5</v>
      </c>
      <c r="D774" s="1" t="s">
        <v>9</v>
      </c>
      <c r="E774" s="1" t="s">
        <v>28</v>
      </c>
      <c r="F774" s="1" t="s">
        <v>32</v>
      </c>
      <c r="G774" s="1">
        <v>64</v>
      </c>
      <c r="H774" s="1">
        <v>79</v>
      </c>
      <c r="I774" s="1" t="s">
        <v>37</v>
      </c>
      <c r="J774">
        <f t="shared" si="96"/>
        <v>0</v>
      </c>
      <c r="K774">
        <f t="shared" si="97"/>
        <v>1</v>
      </c>
      <c r="L774">
        <f t="shared" si="98"/>
        <v>0</v>
      </c>
      <c r="M774">
        <f t="shared" si="101"/>
        <v>14</v>
      </c>
      <c r="N774" s="6">
        <f t="shared" si="99"/>
        <v>0.1333333333333333</v>
      </c>
      <c r="O774" t="str">
        <f t="shared" si="102"/>
        <v>N</v>
      </c>
      <c r="P774" s="13">
        <f>VLOOKUP(E774, 'Season Position'!$A$52:$C$67,2,FALSE)</f>
        <v>13</v>
      </c>
      <c r="Q774" s="13" t="str">
        <f>VLOOKUP(E774, 'Season Position'!$A$52:$C$67,3,FALSE)</f>
        <v>Missed</v>
      </c>
      <c r="R774">
        <f t="shared" si="103"/>
        <v>0</v>
      </c>
      <c r="S774" s="21" t="str">
        <f t="shared" si="100"/>
        <v>60-69</v>
      </c>
    </row>
    <row r="775" spans="1:19" ht="15.75" customHeight="1">
      <c r="A775" s="1">
        <v>387</v>
      </c>
      <c r="B775" s="1">
        <v>2015</v>
      </c>
      <c r="C775" s="1">
        <v>5</v>
      </c>
      <c r="D775" s="1" t="s">
        <v>9</v>
      </c>
      <c r="E775" s="1" t="s">
        <v>32</v>
      </c>
      <c r="F775" s="1" t="s">
        <v>28</v>
      </c>
      <c r="G775" s="1">
        <v>79</v>
      </c>
      <c r="H775" s="1">
        <v>64</v>
      </c>
      <c r="I775" s="1" t="s">
        <v>35</v>
      </c>
      <c r="J775">
        <f t="shared" si="96"/>
        <v>1</v>
      </c>
      <c r="K775">
        <f t="shared" si="97"/>
        <v>0</v>
      </c>
      <c r="L775">
        <f t="shared" si="98"/>
        <v>0</v>
      </c>
      <c r="M775">
        <f t="shared" si="101"/>
        <v>10</v>
      </c>
      <c r="N775" s="6">
        <f t="shared" si="99"/>
        <v>0.4</v>
      </c>
      <c r="O775" t="str">
        <f t="shared" si="102"/>
        <v>N</v>
      </c>
      <c r="P775" s="13">
        <f>VLOOKUP(E775, 'Season Position'!$A$52:$C$67,2,FALSE)</f>
        <v>11</v>
      </c>
      <c r="Q775" s="13" t="str">
        <f>VLOOKUP(E775, 'Season Position'!$A$52:$C$67,3,FALSE)</f>
        <v>Missed</v>
      </c>
      <c r="R775">
        <f t="shared" si="103"/>
        <v>1</v>
      </c>
      <c r="S775" s="21" t="str">
        <f t="shared" si="100"/>
        <v>70-79</v>
      </c>
    </row>
    <row r="776" spans="1:19" ht="15.75" customHeight="1">
      <c r="A776" s="1">
        <v>388</v>
      </c>
      <c r="B776" s="1">
        <v>2015</v>
      </c>
      <c r="C776" s="1">
        <v>5</v>
      </c>
      <c r="D776" s="1" t="s">
        <v>9</v>
      </c>
      <c r="E776" s="1" t="s">
        <v>14</v>
      </c>
      <c r="F776" s="1" t="s">
        <v>30</v>
      </c>
      <c r="G776" s="1">
        <v>69</v>
      </c>
      <c r="H776" s="1">
        <v>62</v>
      </c>
      <c r="I776" s="1" t="s">
        <v>35</v>
      </c>
      <c r="J776">
        <f t="shared" si="96"/>
        <v>1</v>
      </c>
      <c r="K776">
        <f t="shared" si="97"/>
        <v>0</v>
      </c>
      <c r="L776">
        <f t="shared" si="98"/>
        <v>0</v>
      </c>
      <c r="M776">
        <f t="shared" si="101"/>
        <v>13</v>
      </c>
      <c r="N776" s="6">
        <f t="shared" si="99"/>
        <v>0.19999999999999996</v>
      </c>
      <c r="O776" t="str">
        <f t="shared" si="102"/>
        <v>N</v>
      </c>
      <c r="P776" s="13">
        <f>VLOOKUP(E776, 'Season Position'!$A$52:$C$67,2,FALSE)</f>
        <v>16</v>
      </c>
      <c r="Q776" s="13" t="str">
        <f>VLOOKUP(E776, 'Season Position'!$A$52:$C$67,3,FALSE)</f>
        <v>Missed</v>
      </c>
      <c r="R776">
        <f t="shared" si="103"/>
        <v>1</v>
      </c>
      <c r="S776" s="21" t="str">
        <f t="shared" si="100"/>
        <v>60-69</v>
      </c>
    </row>
    <row r="777" spans="1:19" ht="15.75" customHeight="1">
      <c r="A777" s="1">
        <v>388</v>
      </c>
      <c r="B777" s="1">
        <v>2015</v>
      </c>
      <c r="C777" s="1">
        <v>5</v>
      </c>
      <c r="D777" s="1" t="s">
        <v>9</v>
      </c>
      <c r="E777" s="1" t="s">
        <v>30</v>
      </c>
      <c r="F777" s="1" t="s">
        <v>14</v>
      </c>
      <c r="G777" s="1">
        <v>62</v>
      </c>
      <c r="H777" s="1">
        <v>69</v>
      </c>
      <c r="I777" s="1" t="s">
        <v>37</v>
      </c>
      <c r="J777">
        <f t="shared" si="96"/>
        <v>0</v>
      </c>
      <c r="K777">
        <f t="shared" si="97"/>
        <v>1</v>
      </c>
      <c r="L777">
        <f t="shared" si="98"/>
        <v>0</v>
      </c>
      <c r="M777">
        <f t="shared" si="101"/>
        <v>15</v>
      </c>
      <c r="N777" s="6">
        <f t="shared" si="99"/>
        <v>6.6666666666666652E-2</v>
      </c>
      <c r="O777" t="str">
        <f t="shared" si="102"/>
        <v>N</v>
      </c>
      <c r="P777" s="13">
        <f>VLOOKUP(E777, 'Season Position'!$A$52:$C$67,2,FALSE)</f>
        <v>12</v>
      </c>
      <c r="Q777" s="13" t="str">
        <f>VLOOKUP(E777, 'Season Position'!$A$52:$C$67,3,FALSE)</f>
        <v>Missed</v>
      </c>
      <c r="R777">
        <f t="shared" si="103"/>
        <v>0</v>
      </c>
      <c r="S777" s="21" t="str">
        <f t="shared" si="100"/>
        <v>60-69</v>
      </c>
    </row>
    <row r="778" spans="1:19" ht="15.75" customHeight="1">
      <c r="A778" s="1">
        <v>389</v>
      </c>
      <c r="B778" s="1">
        <v>2015</v>
      </c>
      <c r="C778" s="1">
        <v>5</v>
      </c>
      <c r="D778" s="1" t="s">
        <v>9</v>
      </c>
      <c r="E778" s="1" t="s">
        <v>31</v>
      </c>
      <c r="F778" s="1" t="s">
        <v>20</v>
      </c>
      <c r="G778" s="1">
        <v>96</v>
      </c>
      <c r="H778" s="1">
        <v>84</v>
      </c>
      <c r="I778" s="1" t="s">
        <v>35</v>
      </c>
      <c r="J778">
        <f t="shared" si="96"/>
        <v>1</v>
      </c>
      <c r="K778">
        <f t="shared" si="97"/>
        <v>0</v>
      </c>
      <c r="L778">
        <f t="shared" si="98"/>
        <v>0</v>
      </c>
      <c r="M778">
        <f t="shared" si="101"/>
        <v>7</v>
      </c>
      <c r="N778" s="6">
        <f t="shared" si="99"/>
        <v>0.6</v>
      </c>
      <c r="O778" t="str">
        <f t="shared" si="102"/>
        <v>N</v>
      </c>
      <c r="P778" s="13">
        <f>VLOOKUP(E778, 'Season Position'!$A$52:$C$67,2,FALSE)</f>
        <v>14</v>
      </c>
      <c r="Q778" s="13" t="str">
        <f>VLOOKUP(E778, 'Season Position'!$A$52:$C$67,3,FALSE)</f>
        <v>Missed</v>
      </c>
      <c r="R778">
        <f t="shared" si="103"/>
        <v>1</v>
      </c>
      <c r="S778" s="21" t="str">
        <f t="shared" si="100"/>
        <v>90-99</v>
      </c>
    </row>
    <row r="779" spans="1:19" ht="15.75" customHeight="1">
      <c r="A779" s="1">
        <v>389</v>
      </c>
      <c r="B779" s="1">
        <v>2015</v>
      </c>
      <c r="C779" s="1">
        <v>5</v>
      </c>
      <c r="D779" s="1" t="s">
        <v>9</v>
      </c>
      <c r="E779" s="1" t="s">
        <v>20</v>
      </c>
      <c r="F779" s="1" t="s">
        <v>31</v>
      </c>
      <c r="G779" s="1">
        <v>84</v>
      </c>
      <c r="H779" s="1">
        <v>96</v>
      </c>
      <c r="I779" s="1" t="s">
        <v>37</v>
      </c>
      <c r="J779">
        <f t="shared" si="96"/>
        <v>0</v>
      </c>
      <c r="K779">
        <f t="shared" si="97"/>
        <v>1</v>
      </c>
      <c r="L779">
        <f t="shared" si="98"/>
        <v>0</v>
      </c>
      <c r="M779">
        <f t="shared" si="101"/>
        <v>9</v>
      </c>
      <c r="N779" s="6">
        <f t="shared" si="99"/>
        <v>0.46666666666666667</v>
      </c>
      <c r="O779" t="str">
        <f t="shared" si="102"/>
        <v>N</v>
      </c>
      <c r="P779" s="13">
        <f>VLOOKUP(E779, 'Season Position'!$A$52:$C$67,2,FALSE)</f>
        <v>5</v>
      </c>
      <c r="Q779" s="13" t="str">
        <f>VLOOKUP(E779, 'Season Position'!$A$52:$C$67,3,FALSE)</f>
        <v>Playoffs</v>
      </c>
      <c r="R779">
        <f t="shared" si="103"/>
        <v>0</v>
      </c>
      <c r="S779" s="21" t="str">
        <f t="shared" si="100"/>
        <v>80-89</v>
      </c>
    </row>
    <row r="780" spans="1:19" ht="15.75" customHeight="1">
      <c r="A780" s="1">
        <v>390</v>
      </c>
      <c r="B780" s="1">
        <v>2015</v>
      </c>
      <c r="C780" s="1">
        <v>5</v>
      </c>
      <c r="D780" s="1" t="s">
        <v>9</v>
      </c>
      <c r="E780" s="1" t="s">
        <v>33</v>
      </c>
      <c r="F780" s="1" t="s">
        <v>12</v>
      </c>
      <c r="G780" s="1">
        <v>99</v>
      </c>
      <c r="H780" s="1">
        <v>94</v>
      </c>
      <c r="I780" s="1" t="s">
        <v>35</v>
      </c>
      <c r="J780">
        <f t="shared" si="96"/>
        <v>1</v>
      </c>
      <c r="K780">
        <f t="shared" si="97"/>
        <v>0</v>
      </c>
      <c r="L780">
        <f t="shared" si="98"/>
        <v>0</v>
      </c>
      <c r="M780">
        <f t="shared" si="101"/>
        <v>3</v>
      </c>
      <c r="N780" s="6">
        <f t="shared" si="99"/>
        <v>0.8666666666666667</v>
      </c>
      <c r="O780" t="str">
        <f t="shared" si="102"/>
        <v>N</v>
      </c>
      <c r="P780" s="13">
        <f>VLOOKUP(E780, 'Season Position'!$A$52:$C$67,2,FALSE)</f>
        <v>8</v>
      </c>
      <c r="Q780" s="13" t="str">
        <f>VLOOKUP(E780, 'Season Position'!$A$52:$C$67,3,FALSE)</f>
        <v>Playoffs</v>
      </c>
      <c r="R780">
        <f t="shared" si="103"/>
        <v>1</v>
      </c>
      <c r="S780" s="21" t="str">
        <f t="shared" si="100"/>
        <v>90-99</v>
      </c>
    </row>
    <row r="781" spans="1:19" ht="15.75" customHeight="1">
      <c r="A781" s="1">
        <v>390</v>
      </c>
      <c r="B781" s="1">
        <v>2015</v>
      </c>
      <c r="C781" s="1">
        <v>5</v>
      </c>
      <c r="D781" s="1" t="s">
        <v>9</v>
      </c>
      <c r="E781" s="1" t="s">
        <v>12</v>
      </c>
      <c r="F781" s="1" t="s">
        <v>33</v>
      </c>
      <c r="G781" s="1">
        <v>94</v>
      </c>
      <c r="H781" s="1">
        <v>99</v>
      </c>
      <c r="I781" s="1" t="s">
        <v>37</v>
      </c>
      <c r="J781">
        <f t="shared" si="96"/>
        <v>0</v>
      </c>
      <c r="K781">
        <f t="shared" si="97"/>
        <v>1</v>
      </c>
      <c r="L781">
        <f t="shared" si="98"/>
        <v>0</v>
      </c>
      <c r="M781">
        <f t="shared" si="101"/>
        <v>8</v>
      </c>
      <c r="N781" s="6">
        <f t="shared" si="99"/>
        <v>0.53333333333333333</v>
      </c>
      <c r="O781" t="str">
        <f t="shared" si="102"/>
        <v>N</v>
      </c>
      <c r="P781" s="13">
        <f>VLOOKUP(E781, 'Season Position'!$A$52:$C$67,2,FALSE)</f>
        <v>2</v>
      </c>
      <c r="Q781" s="13" t="str">
        <f>VLOOKUP(E781, 'Season Position'!$A$52:$C$67,3,FALSE)</f>
        <v>Playoffs</v>
      </c>
      <c r="R781">
        <f t="shared" si="103"/>
        <v>0</v>
      </c>
      <c r="S781" s="21" t="str">
        <f t="shared" si="100"/>
        <v>90-99</v>
      </c>
    </row>
    <row r="782" spans="1:19" ht="15.75" customHeight="1">
      <c r="A782" s="1">
        <v>391</v>
      </c>
      <c r="B782" s="1">
        <v>2015</v>
      </c>
      <c r="C782" s="1">
        <v>5</v>
      </c>
      <c r="D782" s="1" t="s">
        <v>9</v>
      </c>
      <c r="E782" s="1" t="s">
        <v>34</v>
      </c>
      <c r="F782" s="1" t="s">
        <v>13</v>
      </c>
      <c r="G782" s="1">
        <v>99</v>
      </c>
      <c r="H782" s="1">
        <v>114</v>
      </c>
      <c r="I782" s="1" t="s">
        <v>37</v>
      </c>
      <c r="J782">
        <f t="shared" si="96"/>
        <v>0</v>
      </c>
      <c r="K782">
        <f t="shared" si="97"/>
        <v>1</v>
      </c>
      <c r="L782">
        <f t="shared" si="98"/>
        <v>0</v>
      </c>
      <c r="M782">
        <f t="shared" si="101"/>
        <v>3</v>
      </c>
      <c r="N782" s="6">
        <f t="shared" si="99"/>
        <v>0.8666666666666667</v>
      </c>
      <c r="O782" t="str">
        <f t="shared" si="102"/>
        <v>N</v>
      </c>
      <c r="P782" s="13">
        <f>VLOOKUP(E782, 'Season Position'!$A$52:$C$67,2,FALSE)</f>
        <v>6</v>
      </c>
      <c r="Q782" s="13" t="str">
        <f>VLOOKUP(E782, 'Season Position'!$A$52:$C$67,3,FALSE)</f>
        <v>Playoffs</v>
      </c>
      <c r="R782">
        <f t="shared" si="103"/>
        <v>0</v>
      </c>
      <c r="S782" s="21" t="str">
        <f t="shared" si="100"/>
        <v>90-99</v>
      </c>
    </row>
    <row r="783" spans="1:19" ht="15.75" customHeight="1">
      <c r="A783" s="1">
        <v>391</v>
      </c>
      <c r="B783" s="1">
        <v>2015</v>
      </c>
      <c r="C783" s="1">
        <v>5</v>
      </c>
      <c r="D783" s="1" t="s">
        <v>9</v>
      </c>
      <c r="E783" s="1" t="s">
        <v>13</v>
      </c>
      <c r="F783" s="1" t="s">
        <v>34</v>
      </c>
      <c r="G783" s="1">
        <v>114</v>
      </c>
      <c r="H783" s="1">
        <v>99</v>
      </c>
      <c r="I783" s="1" t="s">
        <v>35</v>
      </c>
      <c r="J783">
        <f t="shared" si="96"/>
        <v>1</v>
      </c>
      <c r="K783">
        <f t="shared" si="97"/>
        <v>0</v>
      </c>
      <c r="L783">
        <f t="shared" si="98"/>
        <v>0</v>
      </c>
      <c r="M783">
        <f t="shared" si="101"/>
        <v>2</v>
      </c>
      <c r="N783" s="6">
        <f t="shared" si="99"/>
        <v>0.93333333333333335</v>
      </c>
      <c r="O783" t="str">
        <f t="shared" si="102"/>
        <v>Y</v>
      </c>
      <c r="P783" s="13">
        <f>VLOOKUP(E783, 'Season Position'!$A$52:$C$67,2,FALSE)</f>
        <v>7</v>
      </c>
      <c r="Q783" s="13" t="str">
        <f>VLOOKUP(E783, 'Season Position'!$A$52:$C$67,3,FALSE)</f>
        <v>Playoffs</v>
      </c>
      <c r="R783">
        <f t="shared" si="103"/>
        <v>1</v>
      </c>
      <c r="S783" s="21" t="str">
        <f t="shared" si="100"/>
        <v>110-119</v>
      </c>
    </row>
    <row r="784" spans="1:19" ht="15.75" customHeight="1">
      <c r="A784" s="1">
        <v>392</v>
      </c>
      <c r="B784" s="1">
        <v>2015</v>
      </c>
      <c r="C784" s="1">
        <v>6</v>
      </c>
      <c r="D784" s="1" t="s">
        <v>9</v>
      </c>
      <c r="E784" s="1" t="s">
        <v>34</v>
      </c>
      <c r="F784" s="1" t="s">
        <v>10</v>
      </c>
      <c r="G784" s="1">
        <v>79</v>
      </c>
      <c r="H784" s="1">
        <v>88</v>
      </c>
      <c r="I784" s="1" t="s">
        <v>37</v>
      </c>
      <c r="J784">
        <f t="shared" si="96"/>
        <v>0</v>
      </c>
      <c r="K784">
        <f t="shared" si="97"/>
        <v>1</v>
      </c>
      <c r="L784">
        <f t="shared" si="98"/>
        <v>0</v>
      </c>
      <c r="M784">
        <f t="shared" si="101"/>
        <v>14</v>
      </c>
      <c r="N784" s="6">
        <f t="shared" si="99"/>
        <v>0.1333333333333333</v>
      </c>
      <c r="O784" t="str">
        <f t="shared" si="102"/>
        <v>N</v>
      </c>
      <c r="P784" s="13">
        <f>VLOOKUP(E784, 'Season Position'!$A$52:$C$67,2,FALSE)</f>
        <v>6</v>
      </c>
      <c r="Q784" s="13" t="str">
        <f>VLOOKUP(E784, 'Season Position'!$A$52:$C$67,3,FALSE)</f>
        <v>Playoffs</v>
      </c>
      <c r="R784">
        <f t="shared" si="103"/>
        <v>0</v>
      </c>
      <c r="S784" s="21" t="str">
        <f t="shared" si="100"/>
        <v>70-79</v>
      </c>
    </row>
    <row r="785" spans="1:19" ht="15.75" customHeight="1">
      <c r="A785" s="1">
        <v>392</v>
      </c>
      <c r="B785" s="1">
        <v>2015</v>
      </c>
      <c r="C785" s="1">
        <v>6</v>
      </c>
      <c r="D785" s="1" t="s">
        <v>9</v>
      </c>
      <c r="E785" s="1" t="s">
        <v>10</v>
      </c>
      <c r="F785" s="1" t="s">
        <v>34</v>
      </c>
      <c r="G785" s="1">
        <v>88</v>
      </c>
      <c r="H785" s="1">
        <v>79</v>
      </c>
      <c r="I785" s="1" t="s">
        <v>35</v>
      </c>
      <c r="J785">
        <f t="shared" si="96"/>
        <v>1</v>
      </c>
      <c r="K785">
        <f t="shared" si="97"/>
        <v>0</v>
      </c>
      <c r="L785">
        <f t="shared" si="98"/>
        <v>0</v>
      </c>
      <c r="M785">
        <f t="shared" si="101"/>
        <v>8</v>
      </c>
      <c r="N785" s="6">
        <f t="shared" si="99"/>
        <v>0.53333333333333333</v>
      </c>
      <c r="O785" t="str">
        <f t="shared" si="102"/>
        <v>N</v>
      </c>
      <c r="P785" s="13">
        <f>VLOOKUP(E785, 'Season Position'!$A$52:$C$67,2,FALSE)</f>
        <v>1</v>
      </c>
      <c r="Q785" s="13" t="str">
        <f>VLOOKUP(E785, 'Season Position'!$A$52:$C$67,3,FALSE)</f>
        <v>Playoffs</v>
      </c>
      <c r="R785">
        <f t="shared" si="103"/>
        <v>1</v>
      </c>
      <c r="S785" s="21" t="str">
        <f t="shared" si="100"/>
        <v>80-89</v>
      </c>
    </row>
    <row r="786" spans="1:19" ht="15.75" customHeight="1">
      <c r="A786" s="1">
        <v>393</v>
      </c>
      <c r="B786" s="1">
        <v>2015</v>
      </c>
      <c r="C786" s="1">
        <v>6</v>
      </c>
      <c r="D786" s="1" t="s">
        <v>9</v>
      </c>
      <c r="E786" s="1" t="s">
        <v>14</v>
      </c>
      <c r="F786" s="1" t="s">
        <v>16</v>
      </c>
      <c r="G786" s="1">
        <v>90</v>
      </c>
      <c r="H786" s="1">
        <v>68</v>
      </c>
      <c r="I786" s="1" t="s">
        <v>35</v>
      </c>
      <c r="J786">
        <f t="shared" si="96"/>
        <v>1</v>
      </c>
      <c r="K786">
        <f t="shared" si="97"/>
        <v>0</v>
      </c>
      <c r="L786">
        <f t="shared" si="98"/>
        <v>0</v>
      </c>
      <c r="M786">
        <f t="shared" si="101"/>
        <v>7</v>
      </c>
      <c r="N786" s="6">
        <f t="shared" si="99"/>
        <v>0.6</v>
      </c>
      <c r="O786" t="str">
        <f t="shared" si="102"/>
        <v>N</v>
      </c>
      <c r="P786" s="13">
        <f>VLOOKUP(E786, 'Season Position'!$A$52:$C$67,2,FALSE)</f>
        <v>16</v>
      </c>
      <c r="Q786" s="13" t="str">
        <f>VLOOKUP(E786, 'Season Position'!$A$52:$C$67,3,FALSE)</f>
        <v>Missed</v>
      </c>
      <c r="R786">
        <f t="shared" si="103"/>
        <v>1</v>
      </c>
      <c r="S786" s="21" t="str">
        <f t="shared" si="100"/>
        <v>90-99</v>
      </c>
    </row>
    <row r="787" spans="1:19" ht="15.75" customHeight="1">
      <c r="A787" s="1">
        <v>393</v>
      </c>
      <c r="B787" s="1">
        <v>2015</v>
      </c>
      <c r="C787" s="1">
        <v>6</v>
      </c>
      <c r="D787" s="1" t="s">
        <v>9</v>
      </c>
      <c r="E787" s="1" t="s">
        <v>16</v>
      </c>
      <c r="F787" s="1" t="s">
        <v>14</v>
      </c>
      <c r="G787" s="1">
        <v>68</v>
      </c>
      <c r="H787" s="1">
        <v>90</v>
      </c>
      <c r="I787" s="1" t="s">
        <v>37</v>
      </c>
      <c r="J787">
        <f t="shared" si="96"/>
        <v>0</v>
      </c>
      <c r="K787">
        <f t="shared" si="97"/>
        <v>1</v>
      </c>
      <c r="L787">
        <f t="shared" si="98"/>
        <v>0</v>
      </c>
      <c r="M787">
        <f t="shared" si="101"/>
        <v>15</v>
      </c>
      <c r="N787" s="6">
        <f t="shared" si="99"/>
        <v>6.6666666666666652E-2</v>
      </c>
      <c r="O787" t="str">
        <f t="shared" si="102"/>
        <v>N</v>
      </c>
      <c r="P787" s="13">
        <f>VLOOKUP(E787, 'Season Position'!$A$52:$C$67,2,FALSE)</f>
        <v>10</v>
      </c>
      <c r="Q787" s="13" t="str">
        <f>VLOOKUP(E787, 'Season Position'!$A$52:$C$67,3,FALSE)</f>
        <v>Missed</v>
      </c>
      <c r="R787">
        <f t="shared" si="103"/>
        <v>0</v>
      </c>
      <c r="S787" s="21" t="str">
        <f t="shared" si="100"/>
        <v>60-69</v>
      </c>
    </row>
    <row r="788" spans="1:19" ht="15.75" customHeight="1">
      <c r="A788" s="1">
        <v>394</v>
      </c>
      <c r="B788" s="1">
        <v>2015</v>
      </c>
      <c r="C788" s="1">
        <v>6</v>
      </c>
      <c r="D788" s="1" t="s">
        <v>9</v>
      </c>
      <c r="E788" s="1" t="s">
        <v>32</v>
      </c>
      <c r="F788" s="1" t="s">
        <v>31</v>
      </c>
      <c r="G788" s="1">
        <v>99</v>
      </c>
      <c r="H788" s="1">
        <v>105</v>
      </c>
      <c r="I788" s="1" t="s">
        <v>37</v>
      </c>
      <c r="J788">
        <f t="shared" si="96"/>
        <v>0</v>
      </c>
      <c r="K788">
        <f t="shared" si="97"/>
        <v>1</v>
      </c>
      <c r="L788">
        <f t="shared" si="98"/>
        <v>0</v>
      </c>
      <c r="M788">
        <f t="shared" si="101"/>
        <v>5</v>
      </c>
      <c r="N788" s="6">
        <f t="shared" si="99"/>
        <v>0.73333333333333339</v>
      </c>
      <c r="O788" t="str">
        <f t="shared" si="102"/>
        <v>N</v>
      </c>
      <c r="P788" s="13">
        <f>VLOOKUP(E788, 'Season Position'!$A$52:$C$67,2,FALSE)</f>
        <v>11</v>
      </c>
      <c r="Q788" s="13" t="str">
        <f>VLOOKUP(E788, 'Season Position'!$A$52:$C$67,3,FALSE)</f>
        <v>Missed</v>
      </c>
      <c r="R788">
        <f t="shared" si="103"/>
        <v>0</v>
      </c>
      <c r="S788" s="21" t="str">
        <f t="shared" si="100"/>
        <v>90-99</v>
      </c>
    </row>
    <row r="789" spans="1:19" ht="15.75" customHeight="1">
      <c r="A789" s="1">
        <v>394</v>
      </c>
      <c r="B789" s="1">
        <v>2015</v>
      </c>
      <c r="C789" s="1">
        <v>6</v>
      </c>
      <c r="D789" s="1" t="s">
        <v>9</v>
      </c>
      <c r="E789" s="1" t="s">
        <v>31</v>
      </c>
      <c r="F789" s="1" t="s">
        <v>32</v>
      </c>
      <c r="G789" s="1">
        <v>105</v>
      </c>
      <c r="H789" s="1">
        <v>99</v>
      </c>
      <c r="I789" s="1" t="s">
        <v>35</v>
      </c>
      <c r="J789">
        <f t="shared" si="96"/>
        <v>1</v>
      </c>
      <c r="K789">
        <f t="shared" si="97"/>
        <v>0</v>
      </c>
      <c r="L789">
        <f t="shared" si="98"/>
        <v>0</v>
      </c>
      <c r="M789">
        <f t="shared" si="101"/>
        <v>4</v>
      </c>
      <c r="N789" s="6">
        <f t="shared" si="99"/>
        <v>0.8</v>
      </c>
      <c r="O789" t="str">
        <f t="shared" si="102"/>
        <v>Y</v>
      </c>
      <c r="P789" s="13">
        <f>VLOOKUP(E789, 'Season Position'!$A$52:$C$67,2,FALSE)</f>
        <v>14</v>
      </c>
      <c r="Q789" s="13" t="str">
        <f>VLOOKUP(E789, 'Season Position'!$A$52:$C$67,3,FALSE)</f>
        <v>Missed</v>
      </c>
      <c r="R789">
        <f t="shared" si="103"/>
        <v>1</v>
      </c>
      <c r="S789" s="21" t="str">
        <f t="shared" si="100"/>
        <v>100-109</v>
      </c>
    </row>
    <row r="790" spans="1:19" ht="15.75" customHeight="1">
      <c r="A790" s="1">
        <v>395</v>
      </c>
      <c r="B790" s="1">
        <v>2015</v>
      </c>
      <c r="C790" s="1">
        <v>6</v>
      </c>
      <c r="D790" s="1" t="s">
        <v>9</v>
      </c>
      <c r="E790" s="1" t="s">
        <v>20</v>
      </c>
      <c r="F790" s="1" t="s">
        <v>28</v>
      </c>
      <c r="G790" s="1">
        <v>112</v>
      </c>
      <c r="H790" s="1">
        <v>86</v>
      </c>
      <c r="I790" s="1" t="s">
        <v>35</v>
      </c>
      <c r="J790">
        <f t="shared" si="96"/>
        <v>1</v>
      </c>
      <c r="K790">
        <f t="shared" si="97"/>
        <v>0</v>
      </c>
      <c r="L790">
        <f t="shared" si="98"/>
        <v>0</v>
      </c>
      <c r="M790">
        <f t="shared" si="101"/>
        <v>1</v>
      </c>
      <c r="N790" s="6">
        <f t="shared" si="99"/>
        <v>1</v>
      </c>
      <c r="O790" t="str">
        <f t="shared" si="102"/>
        <v>Y</v>
      </c>
      <c r="P790" s="13">
        <f>VLOOKUP(E790, 'Season Position'!$A$52:$C$67,2,FALSE)</f>
        <v>5</v>
      </c>
      <c r="Q790" s="13" t="str">
        <f>VLOOKUP(E790, 'Season Position'!$A$52:$C$67,3,FALSE)</f>
        <v>Playoffs</v>
      </c>
      <c r="R790">
        <f t="shared" si="103"/>
        <v>1</v>
      </c>
      <c r="S790" s="21" t="str">
        <f t="shared" si="100"/>
        <v>110-119</v>
      </c>
    </row>
    <row r="791" spans="1:19" ht="15.75" customHeight="1">
      <c r="A791" s="1">
        <v>395</v>
      </c>
      <c r="B791" s="1">
        <v>2015</v>
      </c>
      <c r="C791" s="1">
        <v>6</v>
      </c>
      <c r="D791" s="1" t="s">
        <v>9</v>
      </c>
      <c r="E791" s="1" t="s">
        <v>28</v>
      </c>
      <c r="F791" s="1" t="s">
        <v>20</v>
      </c>
      <c r="G791" s="1">
        <v>86</v>
      </c>
      <c r="H791" s="1">
        <v>112</v>
      </c>
      <c r="I791" s="1" t="s">
        <v>37</v>
      </c>
      <c r="J791">
        <f t="shared" si="96"/>
        <v>0</v>
      </c>
      <c r="K791">
        <f t="shared" si="97"/>
        <v>1</v>
      </c>
      <c r="L791">
        <f t="shared" si="98"/>
        <v>0</v>
      </c>
      <c r="M791">
        <f t="shared" si="101"/>
        <v>9</v>
      </c>
      <c r="N791" s="6">
        <f t="shared" si="99"/>
        <v>0.46666666666666667</v>
      </c>
      <c r="O791" t="str">
        <f t="shared" si="102"/>
        <v>N</v>
      </c>
      <c r="P791" s="13">
        <f>VLOOKUP(E791, 'Season Position'!$A$52:$C$67,2,FALSE)</f>
        <v>13</v>
      </c>
      <c r="Q791" s="13" t="str">
        <f>VLOOKUP(E791, 'Season Position'!$A$52:$C$67,3,FALSE)</f>
        <v>Missed</v>
      </c>
      <c r="R791">
        <f t="shared" si="103"/>
        <v>0</v>
      </c>
      <c r="S791" s="21" t="str">
        <f t="shared" si="100"/>
        <v>80-89</v>
      </c>
    </row>
    <row r="792" spans="1:19" ht="15.75" customHeight="1">
      <c r="A792" s="1">
        <v>396</v>
      </c>
      <c r="B792" s="1">
        <v>2015</v>
      </c>
      <c r="C792" s="1">
        <v>6</v>
      </c>
      <c r="D792" s="1" t="s">
        <v>9</v>
      </c>
      <c r="E792" s="1" t="s">
        <v>12</v>
      </c>
      <c r="F792" s="1" t="s">
        <v>26</v>
      </c>
      <c r="G792" s="1">
        <v>56</v>
      </c>
      <c r="H792" s="1">
        <v>86</v>
      </c>
      <c r="I792" s="1" t="s">
        <v>37</v>
      </c>
      <c r="J792">
        <f t="shared" si="96"/>
        <v>0</v>
      </c>
      <c r="K792">
        <f t="shared" si="97"/>
        <v>1</v>
      </c>
      <c r="L792">
        <f t="shared" si="98"/>
        <v>0</v>
      </c>
      <c r="M792">
        <f t="shared" si="101"/>
        <v>16</v>
      </c>
      <c r="N792" s="6">
        <f t="shared" si="99"/>
        <v>0</v>
      </c>
      <c r="O792" t="str">
        <f t="shared" si="102"/>
        <v>N</v>
      </c>
      <c r="P792" s="13">
        <f>VLOOKUP(E792, 'Season Position'!$A$52:$C$67,2,FALSE)</f>
        <v>2</v>
      </c>
      <c r="Q792" s="13" t="str">
        <f>VLOOKUP(E792, 'Season Position'!$A$52:$C$67,3,FALSE)</f>
        <v>Playoffs</v>
      </c>
      <c r="R792">
        <f t="shared" si="103"/>
        <v>0</v>
      </c>
      <c r="S792" s="21" t="str">
        <f t="shared" si="100"/>
        <v>50-59</v>
      </c>
    </row>
    <row r="793" spans="1:19" ht="15.75" customHeight="1">
      <c r="A793" s="1">
        <v>396</v>
      </c>
      <c r="B793" s="1">
        <v>2015</v>
      </c>
      <c r="C793" s="1">
        <v>6</v>
      </c>
      <c r="D793" s="1" t="s">
        <v>9</v>
      </c>
      <c r="E793" s="1" t="s">
        <v>26</v>
      </c>
      <c r="F793" s="1" t="s">
        <v>12</v>
      </c>
      <c r="G793" s="1">
        <v>86</v>
      </c>
      <c r="H793" s="1">
        <v>56</v>
      </c>
      <c r="I793" s="1" t="s">
        <v>35</v>
      </c>
      <c r="J793">
        <f t="shared" si="96"/>
        <v>1</v>
      </c>
      <c r="K793">
        <f t="shared" si="97"/>
        <v>0</v>
      </c>
      <c r="L793">
        <f t="shared" si="98"/>
        <v>0</v>
      </c>
      <c r="M793">
        <f t="shared" si="101"/>
        <v>9</v>
      </c>
      <c r="N793" s="6">
        <f t="shared" si="99"/>
        <v>0.46666666666666667</v>
      </c>
      <c r="O793" t="str">
        <f t="shared" si="102"/>
        <v>N</v>
      </c>
      <c r="P793" s="13">
        <f>VLOOKUP(E793, 'Season Position'!$A$52:$C$67,2,FALSE)</f>
        <v>4</v>
      </c>
      <c r="Q793" s="13" t="str">
        <f>VLOOKUP(E793, 'Season Position'!$A$52:$C$67,3,FALSE)</f>
        <v>Playoffs</v>
      </c>
      <c r="R793">
        <f t="shared" si="103"/>
        <v>1</v>
      </c>
      <c r="S793" s="21" t="str">
        <f t="shared" si="100"/>
        <v>80-89</v>
      </c>
    </row>
    <row r="794" spans="1:19" ht="15.75" customHeight="1">
      <c r="A794" s="1">
        <v>397</v>
      </c>
      <c r="B794" s="1">
        <v>2015</v>
      </c>
      <c r="C794" s="1">
        <v>6</v>
      </c>
      <c r="D794" s="1" t="s">
        <v>9</v>
      </c>
      <c r="E794" s="1" t="s">
        <v>13</v>
      </c>
      <c r="F794" s="1" t="s">
        <v>25</v>
      </c>
      <c r="G794" s="1">
        <v>110</v>
      </c>
      <c r="H794" s="1">
        <v>85</v>
      </c>
      <c r="I794" s="1" t="s">
        <v>35</v>
      </c>
      <c r="J794">
        <f t="shared" si="96"/>
        <v>1</v>
      </c>
      <c r="K794">
        <f t="shared" si="97"/>
        <v>0</v>
      </c>
      <c r="L794">
        <f t="shared" si="98"/>
        <v>0</v>
      </c>
      <c r="M794">
        <f t="shared" si="101"/>
        <v>2</v>
      </c>
      <c r="N794" s="6">
        <f t="shared" si="99"/>
        <v>0.93333333333333335</v>
      </c>
      <c r="O794" t="str">
        <f t="shared" si="102"/>
        <v>Y</v>
      </c>
      <c r="P794" s="13">
        <f>VLOOKUP(E794, 'Season Position'!$A$52:$C$67,2,FALSE)</f>
        <v>7</v>
      </c>
      <c r="Q794" s="13" t="str">
        <f>VLOOKUP(E794, 'Season Position'!$A$52:$C$67,3,FALSE)</f>
        <v>Playoffs</v>
      </c>
      <c r="R794">
        <f t="shared" si="103"/>
        <v>1</v>
      </c>
      <c r="S794" s="21" t="str">
        <f t="shared" si="100"/>
        <v>110-119</v>
      </c>
    </row>
    <row r="795" spans="1:19" ht="15.75" customHeight="1">
      <c r="A795" s="1">
        <v>397</v>
      </c>
      <c r="B795" s="1">
        <v>2015</v>
      </c>
      <c r="C795" s="1">
        <v>6</v>
      </c>
      <c r="D795" s="1" t="s">
        <v>9</v>
      </c>
      <c r="E795" s="1" t="s">
        <v>25</v>
      </c>
      <c r="F795" s="1" t="s">
        <v>13</v>
      </c>
      <c r="G795" s="1">
        <v>85</v>
      </c>
      <c r="H795" s="1">
        <v>110</v>
      </c>
      <c r="I795" s="1" t="s">
        <v>37</v>
      </c>
      <c r="J795">
        <f t="shared" si="96"/>
        <v>0</v>
      </c>
      <c r="K795">
        <f t="shared" si="97"/>
        <v>1</v>
      </c>
      <c r="L795">
        <f t="shared" si="98"/>
        <v>0</v>
      </c>
      <c r="M795">
        <f t="shared" si="101"/>
        <v>11</v>
      </c>
      <c r="N795" s="6">
        <f t="shared" si="99"/>
        <v>0.33333333333333337</v>
      </c>
      <c r="O795" t="str">
        <f t="shared" si="102"/>
        <v>N</v>
      </c>
      <c r="P795" s="13">
        <f>VLOOKUP(E795, 'Season Position'!$A$52:$C$67,2,FALSE)</f>
        <v>15</v>
      </c>
      <c r="Q795" s="13" t="str">
        <f>VLOOKUP(E795, 'Season Position'!$A$52:$C$67,3,FALSE)</f>
        <v>Missed</v>
      </c>
      <c r="R795">
        <f t="shared" si="103"/>
        <v>0</v>
      </c>
      <c r="S795" s="21" t="str">
        <f t="shared" si="100"/>
        <v>80-89</v>
      </c>
    </row>
    <row r="796" spans="1:19" ht="15.75" customHeight="1">
      <c r="A796" s="1">
        <v>398</v>
      </c>
      <c r="B796" s="1">
        <v>2015</v>
      </c>
      <c r="C796" s="1">
        <v>6</v>
      </c>
      <c r="D796" s="1" t="s">
        <v>9</v>
      </c>
      <c r="E796" s="1" t="s">
        <v>33</v>
      </c>
      <c r="F796" s="1" t="s">
        <v>18</v>
      </c>
      <c r="G796" s="1">
        <v>84</v>
      </c>
      <c r="H796" s="1">
        <v>98</v>
      </c>
      <c r="I796" s="1" t="s">
        <v>37</v>
      </c>
      <c r="J796">
        <f t="shared" si="96"/>
        <v>0</v>
      </c>
      <c r="K796">
        <f t="shared" si="97"/>
        <v>1</v>
      </c>
      <c r="L796">
        <f t="shared" si="98"/>
        <v>0</v>
      </c>
      <c r="M796">
        <f t="shared" si="101"/>
        <v>12</v>
      </c>
      <c r="N796" s="6">
        <f t="shared" si="99"/>
        <v>0.26666666666666672</v>
      </c>
      <c r="O796" t="str">
        <f t="shared" si="102"/>
        <v>N</v>
      </c>
      <c r="P796" s="13">
        <f>VLOOKUP(E796, 'Season Position'!$A$52:$C$67,2,FALSE)</f>
        <v>8</v>
      </c>
      <c r="Q796" s="13" t="str">
        <f>VLOOKUP(E796, 'Season Position'!$A$52:$C$67,3,FALSE)</f>
        <v>Playoffs</v>
      </c>
      <c r="R796">
        <f t="shared" si="103"/>
        <v>0</v>
      </c>
      <c r="S796" s="21" t="str">
        <f t="shared" si="100"/>
        <v>80-89</v>
      </c>
    </row>
    <row r="797" spans="1:19" ht="15.75" customHeight="1">
      <c r="A797" s="1">
        <v>398</v>
      </c>
      <c r="B797" s="1">
        <v>2015</v>
      </c>
      <c r="C797" s="1">
        <v>6</v>
      </c>
      <c r="D797" s="1" t="s">
        <v>9</v>
      </c>
      <c r="E797" s="1" t="s">
        <v>18</v>
      </c>
      <c r="F797" s="1" t="s">
        <v>33</v>
      </c>
      <c r="G797" s="1">
        <v>98</v>
      </c>
      <c r="H797" s="1">
        <v>84</v>
      </c>
      <c r="I797" s="1" t="s">
        <v>35</v>
      </c>
      <c r="J797">
        <f t="shared" si="96"/>
        <v>1</v>
      </c>
      <c r="K797">
        <f t="shared" si="97"/>
        <v>0</v>
      </c>
      <c r="L797">
        <f t="shared" si="98"/>
        <v>0</v>
      </c>
      <c r="M797">
        <f t="shared" si="101"/>
        <v>6</v>
      </c>
      <c r="N797" s="6">
        <f t="shared" si="99"/>
        <v>0.66666666666666674</v>
      </c>
      <c r="O797" t="str">
        <f t="shared" si="102"/>
        <v>N</v>
      </c>
      <c r="P797" s="13">
        <f>VLOOKUP(E797, 'Season Position'!$A$52:$C$67,2,FALSE)</f>
        <v>3</v>
      </c>
      <c r="Q797" s="13" t="str">
        <f>VLOOKUP(E797, 'Season Position'!$A$52:$C$67,3,FALSE)</f>
        <v>Playoffs</v>
      </c>
      <c r="R797">
        <f t="shared" si="103"/>
        <v>1</v>
      </c>
      <c r="S797" s="21" t="str">
        <f t="shared" si="100"/>
        <v>90-99</v>
      </c>
    </row>
    <row r="798" spans="1:19" ht="15.75" customHeight="1">
      <c r="A798" s="1">
        <v>399</v>
      </c>
      <c r="B798" s="1">
        <v>2015</v>
      </c>
      <c r="C798" s="1">
        <v>6</v>
      </c>
      <c r="D798" s="1" t="s">
        <v>9</v>
      </c>
      <c r="E798" s="1" t="s">
        <v>30</v>
      </c>
      <c r="F798" s="1" t="s">
        <v>21</v>
      </c>
      <c r="G798" s="1">
        <v>106</v>
      </c>
      <c r="H798" s="1">
        <v>84</v>
      </c>
      <c r="I798" s="1" t="s">
        <v>35</v>
      </c>
      <c r="J798">
        <f t="shared" si="96"/>
        <v>1</v>
      </c>
      <c r="K798">
        <f t="shared" si="97"/>
        <v>0</v>
      </c>
      <c r="L798">
        <f t="shared" si="98"/>
        <v>0</v>
      </c>
      <c r="M798">
        <f t="shared" si="101"/>
        <v>3</v>
      </c>
      <c r="N798" s="6">
        <f t="shared" si="99"/>
        <v>0.8666666666666667</v>
      </c>
      <c r="O798" t="str">
        <f t="shared" si="102"/>
        <v>Y</v>
      </c>
      <c r="P798" s="13">
        <f>VLOOKUP(E798, 'Season Position'!$A$52:$C$67,2,FALSE)</f>
        <v>12</v>
      </c>
      <c r="Q798" s="13" t="str">
        <f>VLOOKUP(E798, 'Season Position'!$A$52:$C$67,3,FALSE)</f>
        <v>Missed</v>
      </c>
      <c r="R798">
        <f t="shared" si="103"/>
        <v>1</v>
      </c>
      <c r="S798" s="21" t="str">
        <f t="shared" si="100"/>
        <v>100-109</v>
      </c>
    </row>
    <row r="799" spans="1:19" ht="15.75" customHeight="1">
      <c r="A799" s="1">
        <v>399</v>
      </c>
      <c r="B799" s="1">
        <v>2015</v>
      </c>
      <c r="C799" s="1">
        <v>6</v>
      </c>
      <c r="D799" s="1" t="s">
        <v>9</v>
      </c>
      <c r="E799" s="1" t="s">
        <v>21</v>
      </c>
      <c r="F799" s="1" t="s">
        <v>30</v>
      </c>
      <c r="G799" s="1">
        <v>84</v>
      </c>
      <c r="H799" s="1">
        <v>106</v>
      </c>
      <c r="I799" s="1" t="s">
        <v>37</v>
      </c>
      <c r="J799">
        <f t="shared" si="96"/>
        <v>0</v>
      </c>
      <c r="K799">
        <f t="shared" si="97"/>
        <v>1</v>
      </c>
      <c r="L799">
        <f t="shared" si="98"/>
        <v>0</v>
      </c>
      <c r="M799">
        <f t="shared" si="101"/>
        <v>12</v>
      </c>
      <c r="N799" s="6">
        <f t="shared" si="99"/>
        <v>0.26666666666666672</v>
      </c>
      <c r="O799" t="str">
        <f t="shared" si="102"/>
        <v>N</v>
      </c>
      <c r="P799" s="13">
        <f>VLOOKUP(E799, 'Season Position'!$A$52:$C$67,2,FALSE)</f>
        <v>9</v>
      </c>
      <c r="Q799" s="13" t="str">
        <f>VLOOKUP(E799, 'Season Position'!$A$52:$C$67,3,FALSE)</f>
        <v>Missed</v>
      </c>
      <c r="R799">
        <f t="shared" si="103"/>
        <v>0</v>
      </c>
      <c r="S799" s="21" t="str">
        <f t="shared" si="100"/>
        <v>80-89</v>
      </c>
    </row>
    <row r="800" spans="1:19" ht="15.75" customHeight="1">
      <c r="A800" s="1">
        <v>400</v>
      </c>
      <c r="B800" s="1">
        <v>2015</v>
      </c>
      <c r="C800" s="1">
        <v>7</v>
      </c>
      <c r="D800" s="1" t="s">
        <v>9</v>
      </c>
      <c r="E800" s="1" t="s">
        <v>10</v>
      </c>
      <c r="F800" s="1" t="s">
        <v>30</v>
      </c>
      <c r="G800" s="1">
        <v>99</v>
      </c>
      <c r="H800" s="1">
        <v>61</v>
      </c>
      <c r="I800" s="1" t="s">
        <v>35</v>
      </c>
      <c r="J800">
        <f t="shared" si="96"/>
        <v>1</v>
      </c>
      <c r="K800">
        <f t="shared" si="97"/>
        <v>0</v>
      </c>
      <c r="L800">
        <f t="shared" si="98"/>
        <v>0</v>
      </c>
      <c r="M800">
        <f t="shared" si="101"/>
        <v>3</v>
      </c>
      <c r="N800" s="6">
        <f t="shared" si="99"/>
        <v>0.8666666666666667</v>
      </c>
      <c r="O800" t="str">
        <f t="shared" si="102"/>
        <v>N</v>
      </c>
      <c r="P800" s="13">
        <f>VLOOKUP(E800, 'Season Position'!$A$52:$C$67,2,FALSE)</f>
        <v>1</v>
      </c>
      <c r="Q800" s="13" t="str">
        <f>VLOOKUP(E800, 'Season Position'!$A$52:$C$67,3,FALSE)</f>
        <v>Playoffs</v>
      </c>
      <c r="R800">
        <f t="shared" si="103"/>
        <v>1</v>
      </c>
      <c r="S800" s="21" t="str">
        <f t="shared" si="100"/>
        <v>90-99</v>
      </c>
    </row>
    <row r="801" spans="1:19" ht="15.75" customHeight="1">
      <c r="A801" s="1">
        <v>400</v>
      </c>
      <c r="B801" s="1">
        <v>2015</v>
      </c>
      <c r="C801" s="1">
        <v>7</v>
      </c>
      <c r="D801" s="1" t="s">
        <v>9</v>
      </c>
      <c r="E801" s="1" t="s">
        <v>30</v>
      </c>
      <c r="F801" s="1" t="s">
        <v>10</v>
      </c>
      <c r="G801" s="1">
        <v>61</v>
      </c>
      <c r="H801" s="1">
        <v>99</v>
      </c>
      <c r="I801" s="1" t="s">
        <v>37</v>
      </c>
      <c r="J801">
        <f t="shared" si="96"/>
        <v>0</v>
      </c>
      <c r="K801">
        <f t="shared" si="97"/>
        <v>1</v>
      </c>
      <c r="L801">
        <f t="shared" si="98"/>
        <v>0</v>
      </c>
      <c r="M801">
        <f t="shared" si="101"/>
        <v>13</v>
      </c>
      <c r="N801" s="6">
        <f t="shared" si="99"/>
        <v>0.19999999999999996</v>
      </c>
      <c r="O801" t="str">
        <f t="shared" si="102"/>
        <v>N</v>
      </c>
      <c r="P801" s="13">
        <f>VLOOKUP(E801, 'Season Position'!$A$52:$C$67,2,FALSE)</f>
        <v>12</v>
      </c>
      <c r="Q801" s="13" t="str">
        <f>VLOOKUP(E801, 'Season Position'!$A$52:$C$67,3,FALSE)</f>
        <v>Missed</v>
      </c>
      <c r="R801">
        <f t="shared" si="103"/>
        <v>0</v>
      </c>
      <c r="S801" s="21" t="str">
        <f t="shared" si="100"/>
        <v>60-69</v>
      </c>
    </row>
    <row r="802" spans="1:19" ht="15.75" customHeight="1">
      <c r="A802" s="1">
        <v>401</v>
      </c>
      <c r="B802" s="1">
        <v>2015</v>
      </c>
      <c r="C802" s="1">
        <v>7</v>
      </c>
      <c r="D802" s="1" t="s">
        <v>9</v>
      </c>
      <c r="E802" s="1" t="s">
        <v>26</v>
      </c>
      <c r="F802" s="1" t="s">
        <v>20</v>
      </c>
      <c r="G802" s="1">
        <v>83</v>
      </c>
      <c r="H802" s="1">
        <v>57</v>
      </c>
      <c r="I802" s="1" t="s">
        <v>35</v>
      </c>
      <c r="J802">
        <f t="shared" si="96"/>
        <v>1</v>
      </c>
      <c r="K802">
        <f t="shared" si="97"/>
        <v>0</v>
      </c>
      <c r="L802">
        <f t="shared" si="98"/>
        <v>0</v>
      </c>
      <c r="M802">
        <f t="shared" si="101"/>
        <v>9</v>
      </c>
      <c r="N802" s="6">
        <f t="shared" si="99"/>
        <v>0.46666666666666667</v>
      </c>
      <c r="O802" t="str">
        <f t="shared" si="102"/>
        <v>N</v>
      </c>
      <c r="P802" s="13">
        <f>VLOOKUP(E802, 'Season Position'!$A$52:$C$67,2,FALSE)</f>
        <v>4</v>
      </c>
      <c r="Q802" s="13" t="str">
        <f>VLOOKUP(E802, 'Season Position'!$A$52:$C$67,3,FALSE)</f>
        <v>Playoffs</v>
      </c>
      <c r="R802">
        <f t="shared" si="103"/>
        <v>1</v>
      </c>
      <c r="S802" s="21" t="str">
        <f t="shared" si="100"/>
        <v>80-89</v>
      </c>
    </row>
    <row r="803" spans="1:19" ht="15.75" customHeight="1">
      <c r="A803" s="1">
        <v>401</v>
      </c>
      <c r="B803" s="1">
        <v>2015</v>
      </c>
      <c r="C803" s="1">
        <v>7</v>
      </c>
      <c r="D803" s="1" t="s">
        <v>9</v>
      </c>
      <c r="E803" s="1" t="s">
        <v>20</v>
      </c>
      <c r="F803" s="1" t="s">
        <v>26</v>
      </c>
      <c r="G803" s="1">
        <v>57</v>
      </c>
      <c r="H803" s="1">
        <v>83</v>
      </c>
      <c r="I803" s="1" t="s">
        <v>37</v>
      </c>
      <c r="J803">
        <f t="shared" si="96"/>
        <v>0</v>
      </c>
      <c r="K803">
        <f t="shared" si="97"/>
        <v>1</v>
      </c>
      <c r="L803">
        <f t="shared" si="98"/>
        <v>0</v>
      </c>
      <c r="M803">
        <f t="shared" si="101"/>
        <v>14</v>
      </c>
      <c r="N803" s="6">
        <f t="shared" si="99"/>
        <v>0.1333333333333333</v>
      </c>
      <c r="O803" t="str">
        <f t="shared" si="102"/>
        <v>N</v>
      </c>
      <c r="P803" s="13">
        <f>VLOOKUP(E803, 'Season Position'!$A$52:$C$67,2,FALSE)</f>
        <v>5</v>
      </c>
      <c r="Q803" s="13" t="str">
        <f>VLOOKUP(E803, 'Season Position'!$A$52:$C$67,3,FALSE)</f>
        <v>Playoffs</v>
      </c>
      <c r="R803">
        <f t="shared" si="103"/>
        <v>0</v>
      </c>
      <c r="S803" s="21" t="str">
        <f t="shared" si="100"/>
        <v>50-59</v>
      </c>
    </row>
    <row r="804" spans="1:19" ht="15.75" customHeight="1">
      <c r="A804" s="1">
        <v>402</v>
      </c>
      <c r="B804" s="1">
        <v>2015</v>
      </c>
      <c r="C804" s="1">
        <v>7</v>
      </c>
      <c r="D804" s="1" t="s">
        <v>9</v>
      </c>
      <c r="E804" s="1" t="s">
        <v>32</v>
      </c>
      <c r="F804" s="1" t="s">
        <v>33</v>
      </c>
      <c r="G804" s="1">
        <v>85</v>
      </c>
      <c r="H804" s="1">
        <v>122</v>
      </c>
      <c r="I804" s="1" t="s">
        <v>37</v>
      </c>
      <c r="J804">
        <f t="shared" si="96"/>
        <v>0</v>
      </c>
      <c r="K804">
        <f t="shared" si="97"/>
        <v>1</v>
      </c>
      <c r="L804">
        <f t="shared" si="98"/>
        <v>0</v>
      </c>
      <c r="M804">
        <f t="shared" si="101"/>
        <v>8</v>
      </c>
      <c r="N804" s="6">
        <f t="shared" si="99"/>
        <v>0.53333333333333333</v>
      </c>
      <c r="O804" t="str">
        <f t="shared" si="102"/>
        <v>N</v>
      </c>
      <c r="P804" s="13">
        <f>VLOOKUP(E804, 'Season Position'!$A$52:$C$67,2,FALSE)</f>
        <v>11</v>
      </c>
      <c r="Q804" s="13" t="str">
        <f>VLOOKUP(E804, 'Season Position'!$A$52:$C$67,3,FALSE)</f>
        <v>Missed</v>
      </c>
      <c r="R804">
        <f t="shared" si="103"/>
        <v>0</v>
      </c>
      <c r="S804" s="21" t="str">
        <f t="shared" si="100"/>
        <v>80-89</v>
      </c>
    </row>
    <row r="805" spans="1:19" ht="15.75" customHeight="1">
      <c r="A805" s="1">
        <v>402</v>
      </c>
      <c r="B805" s="1">
        <v>2015</v>
      </c>
      <c r="C805" s="1">
        <v>7</v>
      </c>
      <c r="D805" s="1" t="s">
        <v>9</v>
      </c>
      <c r="E805" s="1" t="s">
        <v>33</v>
      </c>
      <c r="F805" s="1" t="s">
        <v>32</v>
      </c>
      <c r="G805" s="1">
        <v>122</v>
      </c>
      <c r="H805" s="1">
        <v>85</v>
      </c>
      <c r="I805" s="1" t="s">
        <v>35</v>
      </c>
      <c r="J805">
        <f t="shared" si="96"/>
        <v>1</v>
      </c>
      <c r="K805">
        <f t="shared" si="97"/>
        <v>0</v>
      </c>
      <c r="L805">
        <f t="shared" si="98"/>
        <v>0</v>
      </c>
      <c r="M805">
        <f t="shared" si="101"/>
        <v>1</v>
      </c>
      <c r="N805" s="6">
        <f t="shared" si="99"/>
        <v>1</v>
      </c>
      <c r="O805" t="str">
        <f t="shared" si="102"/>
        <v>Y</v>
      </c>
      <c r="P805" s="13">
        <f>VLOOKUP(E805, 'Season Position'!$A$52:$C$67,2,FALSE)</f>
        <v>8</v>
      </c>
      <c r="Q805" s="13" t="str">
        <f>VLOOKUP(E805, 'Season Position'!$A$52:$C$67,3,FALSE)</f>
        <v>Playoffs</v>
      </c>
      <c r="R805">
        <f t="shared" si="103"/>
        <v>1</v>
      </c>
      <c r="S805" s="21" t="str">
        <f t="shared" si="100"/>
        <v>120-129</v>
      </c>
    </row>
    <row r="806" spans="1:19" ht="15.75" customHeight="1">
      <c r="A806" s="1">
        <v>403</v>
      </c>
      <c r="B806" s="1">
        <v>2015</v>
      </c>
      <c r="C806" s="1">
        <v>7</v>
      </c>
      <c r="D806" s="1" t="s">
        <v>9</v>
      </c>
      <c r="E806" s="1" t="s">
        <v>14</v>
      </c>
      <c r="F806" s="1" t="s">
        <v>25</v>
      </c>
      <c r="G806" s="1">
        <v>78</v>
      </c>
      <c r="H806" s="1">
        <v>51</v>
      </c>
      <c r="I806" s="1" t="s">
        <v>35</v>
      </c>
      <c r="J806">
        <f t="shared" si="96"/>
        <v>1</v>
      </c>
      <c r="K806">
        <f t="shared" si="97"/>
        <v>0</v>
      </c>
      <c r="L806">
        <f t="shared" si="98"/>
        <v>0</v>
      </c>
      <c r="M806">
        <f t="shared" si="101"/>
        <v>11</v>
      </c>
      <c r="N806" s="6">
        <f t="shared" si="99"/>
        <v>0.33333333333333337</v>
      </c>
      <c r="O806" t="str">
        <f t="shared" si="102"/>
        <v>N</v>
      </c>
      <c r="P806" s="13">
        <f>VLOOKUP(E806, 'Season Position'!$A$52:$C$67,2,FALSE)</f>
        <v>16</v>
      </c>
      <c r="Q806" s="13" t="str">
        <f>VLOOKUP(E806, 'Season Position'!$A$52:$C$67,3,FALSE)</f>
        <v>Missed</v>
      </c>
      <c r="R806">
        <f t="shared" si="103"/>
        <v>1</v>
      </c>
      <c r="S806" s="21" t="str">
        <f t="shared" si="100"/>
        <v>70-79</v>
      </c>
    </row>
    <row r="807" spans="1:19" ht="15.75" customHeight="1">
      <c r="A807" s="1">
        <v>403</v>
      </c>
      <c r="B807" s="1">
        <v>2015</v>
      </c>
      <c r="C807" s="1">
        <v>7</v>
      </c>
      <c r="D807" s="1" t="s">
        <v>9</v>
      </c>
      <c r="E807" s="1" t="s">
        <v>25</v>
      </c>
      <c r="F807" s="1" t="s">
        <v>14</v>
      </c>
      <c r="G807" s="1">
        <v>51</v>
      </c>
      <c r="H807" s="1">
        <v>78</v>
      </c>
      <c r="I807" s="1" t="s">
        <v>37</v>
      </c>
      <c r="J807">
        <f t="shared" si="96"/>
        <v>0</v>
      </c>
      <c r="K807">
        <f t="shared" si="97"/>
        <v>1</v>
      </c>
      <c r="L807">
        <f t="shared" si="98"/>
        <v>0</v>
      </c>
      <c r="M807">
        <f t="shared" si="101"/>
        <v>16</v>
      </c>
      <c r="N807" s="6">
        <f t="shared" si="99"/>
        <v>0</v>
      </c>
      <c r="O807" t="str">
        <f t="shared" si="102"/>
        <v>N</v>
      </c>
      <c r="P807" s="13">
        <f>VLOOKUP(E807, 'Season Position'!$A$52:$C$67,2,FALSE)</f>
        <v>15</v>
      </c>
      <c r="Q807" s="13" t="str">
        <f>VLOOKUP(E807, 'Season Position'!$A$52:$C$67,3,FALSE)</f>
        <v>Missed</v>
      </c>
      <c r="R807">
        <f t="shared" si="103"/>
        <v>0</v>
      </c>
      <c r="S807" s="21" t="str">
        <f t="shared" si="100"/>
        <v>50-59</v>
      </c>
    </row>
    <row r="808" spans="1:19" ht="15.75" customHeight="1">
      <c r="A808" s="1">
        <v>404</v>
      </c>
      <c r="B808" s="1">
        <v>2015</v>
      </c>
      <c r="C808" s="1">
        <v>7</v>
      </c>
      <c r="D808" s="1" t="s">
        <v>9</v>
      </c>
      <c r="E808" s="1" t="s">
        <v>16</v>
      </c>
      <c r="F808" s="1" t="s">
        <v>13</v>
      </c>
      <c r="G808" s="1">
        <v>89</v>
      </c>
      <c r="H808" s="1">
        <v>91</v>
      </c>
      <c r="I808" s="1" t="s">
        <v>37</v>
      </c>
      <c r="J808">
        <f t="shared" si="96"/>
        <v>0</v>
      </c>
      <c r="K808">
        <f t="shared" si="97"/>
        <v>1</v>
      </c>
      <c r="L808">
        <f t="shared" si="98"/>
        <v>0</v>
      </c>
      <c r="M808">
        <f t="shared" si="101"/>
        <v>7</v>
      </c>
      <c r="N808" s="6">
        <f t="shared" si="99"/>
        <v>0.6</v>
      </c>
      <c r="O808" t="str">
        <f t="shared" si="102"/>
        <v>N</v>
      </c>
      <c r="P808" s="13">
        <f>VLOOKUP(E808, 'Season Position'!$A$52:$C$67,2,FALSE)</f>
        <v>10</v>
      </c>
      <c r="Q808" s="13" t="str">
        <f>VLOOKUP(E808, 'Season Position'!$A$52:$C$67,3,FALSE)</f>
        <v>Missed</v>
      </c>
      <c r="R808">
        <f t="shared" si="103"/>
        <v>0</v>
      </c>
      <c r="S808" s="21" t="str">
        <f t="shared" si="100"/>
        <v>80-89</v>
      </c>
    </row>
    <row r="809" spans="1:19" ht="15.75" customHeight="1">
      <c r="A809" s="1">
        <v>404</v>
      </c>
      <c r="B809" s="1">
        <v>2015</v>
      </c>
      <c r="C809" s="1">
        <v>7</v>
      </c>
      <c r="D809" s="1" t="s">
        <v>9</v>
      </c>
      <c r="E809" s="1" t="s">
        <v>13</v>
      </c>
      <c r="F809" s="1" t="s">
        <v>16</v>
      </c>
      <c r="G809" s="1">
        <v>91</v>
      </c>
      <c r="H809" s="1">
        <v>89</v>
      </c>
      <c r="I809" s="1" t="s">
        <v>35</v>
      </c>
      <c r="J809">
        <f t="shared" si="96"/>
        <v>1</v>
      </c>
      <c r="K809">
        <f t="shared" si="97"/>
        <v>0</v>
      </c>
      <c r="L809">
        <f t="shared" si="98"/>
        <v>0</v>
      </c>
      <c r="M809">
        <f t="shared" si="101"/>
        <v>5</v>
      </c>
      <c r="N809" s="6">
        <f t="shared" si="99"/>
        <v>0.73333333333333339</v>
      </c>
      <c r="O809" t="str">
        <f t="shared" si="102"/>
        <v>N</v>
      </c>
      <c r="P809" s="13">
        <f>VLOOKUP(E809, 'Season Position'!$A$52:$C$67,2,FALSE)</f>
        <v>7</v>
      </c>
      <c r="Q809" s="13" t="str">
        <f>VLOOKUP(E809, 'Season Position'!$A$52:$C$67,3,FALSE)</f>
        <v>Playoffs</v>
      </c>
      <c r="R809">
        <f t="shared" si="103"/>
        <v>1</v>
      </c>
      <c r="S809" s="21" t="str">
        <f t="shared" si="100"/>
        <v>90-99</v>
      </c>
    </row>
    <row r="810" spans="1:19" ht="15.75" customHeight="1">
      <c r="A810" s="1">
        <v>405</v>
      </c>
      <c r="B810" s="1">
        <v>2015</v>
      </c>
      <c r="C810" s="1">
        <v>7</v>
      </c>
      <c r="D810" s="1" t="s">
        <v>9</v>
      </c>
      <c r="E810" s="1" t="s">
        <v>21</v>
      </c>
      <c r="F810" s="1" t="s">
        <v>34</v>
      </c>
      <c r="G810" s="1">
        <v>98</v>
      </c>
      <c r="H810" s="1">
        <v>90</v>
      </c>
      <c r="I810" s="1" t="s">
        <v>35</v>
      </c>
      <c r="J810">
        <f t="shared" si="96"/>
        <v>1</v>
      </c>
      <c r="K810">
        <f t="shared" si="97"/>
        <v>0</v>
      </c>
      <c r="L810">
        <f t="shared" si="98"/>
        <v>0</v>
      </c>
      <c r="M810">
        <f t="shared" si="101"/>
        <v>4</v>
      </c>
      <c r="N810" s="6">
        <f t="shared" si="99"/>
        <v>0.8</v>
      </c>
      <c r="O810" t="str">
        <f t="shared" si="102"/>
        <v>N</v>
      </c>
      <c r="P810" s="13">
        <f>VLOOKUP(E810, 'Season Position'!$A$52:$C$67,2,FALSE)</f>
        <v>9</v>
      </c>
      <c r="Q810" s="13" t="str">
        <f>VLOOKUP(E810, 'Season Position'!$A$52:$C$67,3,FALSE)</f>
        <v>Missed</v>
      </c>
      <c r="R810">
        <f t="shared" si="103"/>
        <v>1</v>
      </c>
      <c r="S810" s="21" t="str">
        <f t="shared" si="100"/>
        <v>90-99</v>
      </c>
    </row>
    <row r="811" spans="1:19" ht="15.75" customHeight="1">
      <c r="A811" s="1">
        <v>405</v>
      </c>
      <c r="B811" s="1">
        <v>2015</v>
      </c>
      <c r="C811" s="1">
        <v>7</v>
      </c>
      <c r="D811" s="1" t="s">
        <v>9</v>
      </c>
      <c r="E811" s="1" t="s">
        <v>34</v>
      </c>
      <c r="F811" s="1" t="s">
        <v>21</v>
      </c>
      <c r="G811" s="1">
        <v>90</v>
      </c>
      <c r="H811" s="1">
        <v>98</v>
      </c>
      <c r="I811" s="1" t="s">
        <v>37</v>
      </c>
      <c r="J811">
        <f t="shared" si="96"/>
        <v>0</v>
      </c>
      <c r="K811">
        <f t="shared" si="97"/>
        <v>1</v>
      </c>
      <c r="L811">
        <f t="shared" si="98"/>
        <v>0</v>
      </c>
      <c r="M811">
        <f t="shared" si="101"/>
        <v>6</v>
      </c>
      <c r="N811" s="6">
        <f t="shared" si="99"/>
        <v>0.66666666666666674</v>
      </c>
      <c r="O811" t="str">
        <f t="shared" si="102"/>
        <v>N</v>
      </c>
      <c r="P811" s="13">
        <f>VLOOKUP(E811, 'Season Position'!$A$52:$C$67,2,FALSE)</f>
        <v>6</v>
      </c>
      <c r="Q811" s="13" t="str">
        <f>VLOOKUP(E811, 'Season Position'!$A$52:$C$67,3,FALSE)</f>
        <v>Playoffs</v>
      </c>
      <c r="R811">
        <f t="shared" si="103"/>
        <v>0</v>
      </c>
      <c r="S811" s="21" t="str">
        <f t="shared" si="100"/>
        <v>90-99</v>
      </c>
    </row>
    <row r="812" spans="1:19" ht="15.75" customHeight="1">
      <c r="A812" s="1">
        <v>406</v>
      </c>
      <c r="B812" s="1">
        <v>2015</v>
      </c>
      <c r="C812" s="1">
        <v>7</v>
      </c>
      <c r="D812" s="1" t="s">
        <v>9</v>
      </c>
      <c r="E812" s="1" t="s">
        <v>18</v>
      </c>
      <c r="F812" s="1" t="s">
        <v>31</v>
      </c>
      <c r="G812" s="1">
        <v>116</v>
      </c>
      <c r="H812" s="1">
        <v>57</v>
      </c>
      <c r="I812" s="1" t="s">
        <v>35</v>
      </c>
      <c r="J812">
        <f t="shared" si="96"/>
        <v>1</v>
      </c>
      <c r="K812">
        <f t="shared" si="97"/>
        <v>0</v>
      </c>
      <c r="L812">
        <f t="shared" si="98"/>
        <v>0</v>
      </c>
      <c r="M812">
        <f t="shared" si="101"/>
        <v>2</v>
      </c>
      <c r="N812" s="6">
        <f t="shared" si="99"/>
        <v>0.93333333333333335</v>
      </c>
      <c r="O812" t="str">
        <f t="shared" si="102"/>
        <v>Y</v>
      </c>
      <c r="P812" s="13">
        <f>VLOOKUP(E812, 'Season Position'!$A$52:$C$67,2,FALSE)</f>
        <v>3</v>
      </c>
      <c r="Q812" s="13" t="str">
        <f>VLOOKUP(E812, 'Season Position'!$A$52:$C$67,3,FALSE)</f>
        <v>Playoffs</v>
      </c>
      <c r="R812">
        <f t="shared" si="103"/>
        <v>1</v>
      </c>
      <c r="S812" s="21" t="str">
        <f t="shared" si="100"/>
        <v>110-119</v>
      </c>
    </row>
    <row r="813" spans="1:19" ht="15.75" customHeight="1">
      <c r="A813" s="1">
        <v>406</v>
      </c>
      <c r="B813" s="1">
        <v>2015</v>
      </c>
      <c r="C813" s="1">
        <v>7</v>
      </c>
      <c r="D813" s="1" t="s">
        <v>9</v>
      </c>
      <c r="E813" s="1" t="s">
        <v>31</v>
      </c>
      <c r="F813" s="1" t="s">
        <v>18</v>
      </c>
      <c r="G813" s="1">
        <v>57</v>
      </c>
      <c r="H813" s="1">
        <v>116</v>
      </c>
      <c r="I813" s="1" t="s">
        <v>37</v>
      </c>
      <c r="J813">
        <f t="shared" si="96"/>
        <v>0</v>
      </c>
      <c r="K813">
        <f t="shared" si="97"/>
        <v>1</v>
      </c>
      <c r="L813">
        <f t="shared" si="98"/>
        <v>0</v>
      </c>
      <c r="M813">
        <f t="shared" si="101"/>
        <v>14</v>
      </c>
      <c r="N813" s="6">
        <f t="shared" si="99"/>
        <v>0.1333333333333333</v>
      </c>
      <c r="O813" t="str">
        <f t="shared" si="102"/>
        <v>N</v>
      </c>
      <c r="P813" s="13">
        <f>VLOOKUP(E813, 'Season Position'!$A$52:$C$67,2,FALSE)</f>
        <v>14</v>
      </c>
      <c r="Q813" s="13" t="str">
        <f>VLOOKUP(E813, 'Season Position'!$A$52:$C$67,3,FALSE)</f>
        <v>Missed</v>
      </c>
      <c r="R813">
        <f t="shared" si="103"/>
        <v>0</v>
      </c>
      <c r="S813" s="21" t="str">
        <f t="shared" si="100"/>
        <v>50-59</v>
      </c>
    </row>
    <row r="814" spans="1:19" ht="15.75" customHeight="1">
      <c r="A814" s="1">
        <v>407</v>
      </c>
      <c r="B814" s="1">
        <v>2015</v>
      </c>
      <c r="C814" s="1">
        <v>7</v>
      </c>
      <c r="D814" s="1" t="s">
        <v>9</v>
      </c>
      <c r="E814" s="1" t="s">
        <v>12</v>
      </c>
      <c r="F814" s="1" t="s">
        <v>28</v>
      </c>
      <c r="G814" s="1">
        <v>82</v>
      </c>
      <c r="H814" s="1">
        <v>68</v>
      </c>
      <c r="I814" s="1" t="s">
        <v>35</v>
      </c>
      <c r="J814">
        <f t="shared" si="96"/>
        <v>1</v>
      </c>
      <c r="K814">
        <f t="shared" si="97"/>
        <v>0</v>
      </c>
      <c r="L814">
        <f t="shared" si="98"/>
        <v>0</v>
      </c>
      <c r="M814">
        <f t="shared" si="101"/>
        <v>10</v>
      </c>
      <c r="N814" s="6">
        <f t="shared" si="99"/>
        <v>0.4</v>
      </c>
      <c r="O814" t="str">
        <f t="shared" si="102"/>
        <v>N</v>
      </c>
      <c r="P814" s="13">
        <f>VLOOKUP(E814, 'Season Position'!$A$52:$C$67,2,FALSE)</f>
        <v>2</v>
      </c>
      <c r="Q814" s="13" t="str">
        <f>VLOOKUP(E814, 'Season Position'!$A$52:$C$67,3,FALSE)</f>
        <v>Playoffs</v>
      </c>
      <c r="R814">
        <f t="shared" si="103"/>
        <v>1</v>
      </c>
      <c r="S814" s="21" t="str">
        <f t="shared" si="100"/>
        <v>80-89</v>
      </c>
    </row>
    <row r="815" spans="1:19" ht="15.75" customHeight="1">
      <c r="A815" s="1">
        <v>407</v>
      </c>
      <c r="B815" s="1">
        <v>2015</v>
      </c>
      <c r="C815" s="1">
        <v>7</v>
      </c>
      <c r="D815" s="1" t="s">
        <v>9</v>
      </c>
      <c r="E815" s="1" t="s">
        <v>28</v>
      </c>
      <c r="F815" s="1" t="s">
        <v>12</v>
      </c>
      <c r="G815" s="1">
        <v>68</v>
      </c>
      <c r="H815" s="1">
        <v>82</v>
      </c>
      <c r="I815" s="1" t="s">
        <v>37</v>
      </c>
      <c r="J815">
        <f t="shared" si="96"/>
        <v>0</v>
      </c>
      <c r="K815">
        <f t="shared" si="97"/>
        <v>1</v>
      </c>
      <c r="L815">
        <f t="shared" si="98"/>
        <v>0</v>
      </c>
      <c r="M815">
        <f t="shared" si="101"/>
        <v>12</v>
      </c>
      <c r="N815" s="6">
        <f t="shared" si="99"/>
        <v>0.26666666666666672</v>
      </c>
      <c r="O815" t="str">
        <f t="shared" si="102"/>
        <v>N</v>
      </c>
      <c r="P815" s="13">
        <f>VLOOKUP(E815, 'Season Position'!$A$52:$C$67,2,FALSE)</f>
        <v>13</v>
      </c>
      <c r="Q815" s="13" t="str">
        <f>VLOOKUP(E815, 'Season Position'!$A$52:$C$67,3,FALSE)</f>
        <v>Missed</v>
      </c>
      <c r="R815">
        <f t="shared" si="103"/>
        <v>0</v>
      </c>
      <c r="S815" s="21" t="str">
        <f t="shared" si="100"/>
        <v>60-69</v>
      </c>
    </row>
    <row r="816" spans="1:19" ht="15.75" customHeight="1">
      <c r="A816" s="1">
        <v>408</v>
      </c>
      <c r="B816" s="1">
        <v>2015</v>
      </c>
      <c r="C816" s="1">
        <v>8</v>
      </c>
      <c r="D816" s="1" t="s">
        <v>9</v>
      </c>
      <c r="E816" s="1" t="s">
        <v>28</v>
      </c>
      <c r="F816" s="1" t="s">
        <v>10</v>
      </c>
      <c r="G816" s="1">
        <v>90</v>
      </c>
      <c r="H816" s="1">
        <v>122</v>
      </c>
      <c r="I816" s="1" t="s">
        <v>37</v>
      </c>
      <c r="J816">
        <f t="shared" si="96"/>
        <v>0</v>
      </c>
      <c r="K816">
        <f t="shared" si="97"/>
        <v>1</v>
      </c>
      <c r="L816">
        <f t="shared" si="98"/>
        <v>0</v>
      </c>
      <c r="M816">
        <f t="shared" si="101"/>
        <v>8</v>
      </c>
      <c r="N816" s="6">
        <f t="shared" si="99"/>
        <v>0.53333333333333333</v>
      </c>
      <c r="O816" t="str">
        <f t="shared" si="102"/>
        <v>N</v>
      </c>
      <c r="P816" s="13">
        <f>VLOOKUP(E816, 'Season Position'!$A$52:$C$67,2,FALSE)</f>
        <v>13</v>
      </c>
      <c r="Q816" s="13" t="str">
        <f>VLOOKUP(E816, 'Season Position'!$A$52:$C$67,3,FALSE)</f>
        <v>Missed</v>
      </c>
      <c r="R816">
        <f t="shared" si="103"/>
        <v>0</v>
      </c>
      <c r="S816" s="21" t="str">
        <f t="shared" si="100"/>
        <v>90-99</v>
      </c>
    </row>
    <row r="817" spans="1:19" ht="15.75" customHeight="1">
      <c r="A817" s="1">
        <v>408</v>
      </c>
      <c r="B817" s="1">
        <v>2015</v>
      </c>
      <c r="C817" s="1">
        <v>8</v>
      </c>
      <c r="D817" s="1" t="s">
        <v>9</v>
      </c>
      <c r="E817" s="1" t="s">
        <v>10</v>
      </c>
      <c r="F817" s="1" t="s">
        <v>28</v>
      </c>
      <c r="G817" s="1">
        <v>122</v>
      </c>
      <c r="H817" s="1">
        <v>90</v>
      </c>
      <c r="I817" s="1" t="s">
        <v>35</v>
      </c>
      <c r="J817">
        <f t="shared" si="96"/>
        <v>1</v>
      </c>
      <c r="K817">
        <f t="shared" si="97"/>
        <v>0</v>
      </c>
      <c r="L817">
        <f t="shared" si="98"/>
        <v>0</v>
      </c>
      <c r="M817">
        <f t="shared" si="101"/>
        <v>1</v>
      </c>
      <c r="N817" s="6">
        <f t="shared" si="99"/>
        <v>1</v>
      </c>
      <c r="O817" t="str">
        <f t="shared" si="102"/>
        <v>Y</v>
      </c>
      <c r="P817" s="13">
        <f>VLOOKUP(E817, 'Season Position'!$A$52:$C$67,2,FALSE)</f>
        <v>1</v>
      </c>
      <c r="Q817" s="13" t="str">
        <f>VLOOKUP(E817, 'Season Position'!$A$52:$C$67,3,FALSE)</f>
        <v>Playoffs</v>
      </c>
      <c r="R817">
        <f t="shared" si="103"/>
        <v>1</v>
      </c>
      <c r="S817" s="21" t="str">
        <f t="shared" si="100"/>
        <v>120-129</v>
      </c>
    </row>
    <row r="818" spans="1:19" ht="15.75" customHeight="1">
      <c r="A818" s="1">
        <v>409</v>
      </c>
      <c r="B818" s="1">
        <v>2015</v>
      </c>
      <c r="C818" s="1">
        <v>8</v>
      </c>
      <c r="D818" s="1" t="s">
        <v>9</v>
      </c>
      <c r="E818" s="1" t="s">
        <v>18</v>
      </c>
      <c r="F818" s="1" t="s">
        <v>16</v>
      </c>
      <c r="G818" s="1">
        <v>64</v>
      </c>
      <c r="H818" s="1">
        <v>121</v>
      </c>
      <c r="I818" s="1" t="s">
        <v>37</v>
      </c>
      <c r="J818">
        <f t="shared" si="96"/>
        <v>0</v>
      </c>
      <c r="K818">
        <f t="shared" si="97"/>
        <v>1</v>
      </c>
      <c r="L818">
        <f t="shared" si="98"/>
        <v>0</v>
      </c>
      <c r="M818">
        <f t="shared" si="101"/>
        <v>13</v>
      </c>
      <c r="N818" s="6">
        <f t="shared" si="99"/>
        <v>0.19999999999999996</v>
      </c>
      <c r="O818" t="str">
        <f t="shared" si="102"/>
        <v>N</v>
      </c>
      <c r="P818" s="13">
        <f>VLOOKUP(E818, 'Season Position'!$A$52:$C$67,2,FALSE)</f>
        <v>3</v>
      </c>
      <c r="Q818" s="13" t="str">
        <f>VLOOKUP(E818, 'Season Position'!$A$52:$C$67,3,FALSE)</f>
        <v>Playoffs</v>
      </c>
      <c r="R818">
        <f t="shared" si="103"/>
        <v>0</v>
      </c>
      <c r="S818" s="21" t="str">
        <f t="shared" si="100"/>
        <v>60-69</v>
      </c>
    </row>
    <row r="819" spans="1:19" ht="15.75" customHeight="1">
      <c r="A819" s="1">
        <v>409</v>
      </c>
      <c r="B819" s="1">
        <v>2015</v>
      </c>
      <c r="C819" s="1">
        <v>8</v>
      </c>
      <c r="D819" s="1" t="s">
        <v>9</v>
      </c>
      <c r="E819" s="1" t="s">
        <v>16</v>
      </c>
      <c r="F819" s="1" t="s">
        <v>18</v>
      </c>
      <c r="G819" s="1">
        <v>121</v>
      </c>
      <c r="H819" s="1">
        <v>64</v>
      </c>
      <c r="I819" s="1" t="s">
        <v>35</v>
      </c>
      <c r="J819">
        <f t="shared" si="96"/>
        <v>1</v>
      </c>
      <c r="K819">
        <f t="shared" si="97"/>
        <v>0</v>
      </c>
      <c r="L819">
        <f t="shared" si="98"/>
        <v>0</v>
      </c>
      <c r="M819">
        <f t="shared" si="101"/>
        <v>2</v>
      </c>
      <c r="N819" s="6">
        <f t="shared" si="99"/>
        <v>0.93333333333333335</v>
      </c>
      <c r="O819" t="str">
        <f t="shared" si="102"/>
        <v>Y</v>
      </c>
      <c r="P819" s="13">
        <f>VLOOKUP(E819, 'Season Position'!$A$52:$C$67,2,FALSE)</f>
        <v>10</v>
      </c>
      <c r="Q819" s="13" t="str">
        <f>VLOOKUP(E819, 'Season Position'!$A$52:$C$67,3,FALSE)</f>
        <v>Missed</v>
      </c>
      <c r="R819">
        <f t="shared" si="103"/>
        <v>1</v>
      </c>
      <c r="S819" s="21" t="str">
        <f t="shared" si="100"/>
        <v>120-129</v>
      </c>
    </row>
    <row r="820" spans="1:19" ht="15.75" customHeight="1">
      <c r="A820" s="1">
        <v>410</v>
      </c>
      <c r="B820" s="1">
        <v>2015</v>
      </c>
      <c r="C820" s="1">
        <v>8</v>
      </c>
      <c r="D820" s="1" t="s">
        <v>9</v>
      </c>
      <c r="E820" s="1" t="s">
        <v>34</v>
      </c>
      <c r="F820" s="1" t="s">
        <v>20</v>
      </c>
      <c r="G820" s="1">
        <v>81</v>
      </c>
      <c r="H820" s="1">
        <v>82</v>
      </c>
      <c r="I820" s="1" t="s">
        <v>37</v>
      </c>
      <c r="J820">
        <f t="shared" si="96"/>
        <v>0</v>
      </c>
      <c r="K820">
        <f t="shared" si="97"/>
        <v>1</v>
      </c>
      <c r="L820">
        <f t="shared" si="98"/>
        <v>0</v>
      </c>
      <c r="M820">
        <f t="shared" si="101"/>
        <v>11</v>
      </c>
      <c r="N820" s="6">
        <f t="shared" si="99"/>
        <v>0.33333333333333337</v>
      </c>
      <c r="O820" t="str">
        <f t="shared" si="102"/>
        <v>N</v>
      </c>
      <c r="P820" s="13">
        <f>VLOOKUP(E820, 'Season Position'!$A$52:$C$67,2,FALSE)</f>
        <v>6</v>
      </c>
      <c r="Q820" s="13" t="str">
        <f>VLOOKUP(E820, 'Season Position'!$A$52:$C$67,3,FALSE)</f>
        <v>Playoffs</v>
      </c>
      <c r="R820">
        <f t="shared" si="103"/>
        <v>0</v>
      </c>
      <c r="S820" s="21" t="str">
        <f t="shared" si="100"/>
        <v>80-89</v>
      </c>
    </row>
    <row r="821" spans="1:19" ht="15.75" customHeight="1">
      <c r="A821" s="1">
        <v>410</v>
      </c>
      <c r="B821" s="1">
        <v>2015</v>
      </c>
      <c r="C821" s="1">
        <v>8</v>
      </c>
      <c r="D821" s="1" t="s">
        <v>9</v>
      </c>
      <c r="E821" s="1" t="s">
        <v>20</v>
      </c>
      <c r="F821" s="1" t="s">
        <v>34</v>
      </c>
      <c r="G821" s="1">
        <v>82</v>
      </c>
      <c r="H821" s="1">
        <v>81</v>
      </c>
      <c r="I821" s="1" t="s">
        <v>35</v>
      </c>
      <c r="J821">
        <f t="shared" si="96"/>
        <v>1</v>
      </c>
      <c r="K821">
        <f t="shared" si="97"/>
        <v>0</v>
      </c>
      <c r="L821">
        <f t="shared" si="98"/>
        <v>0</v>
      </c>
      <c r="M821">
        <f t="shared" si="101"/>
        <v>10</v>
      </c>
      <c r="N821" s="6">
        <f t="shared" si="99"/>
        <v>0.4</v>
      </c>
      <c r="O821" t="str">
        <f t="shared" si="102"/>
        <v>N</v>
      </c>
      <c r="P821" s="13">
        <f>VLOOKUP(E821, 'Season Position'!$A$52:$C$67,2,FALSE)</f>
        <v>5</v>
      </c>
      <c r="Q821" s="13" t="str">
        <f>VLOOKUP(E821, 'Season Position'!$A$52:$C$67,3,FALSE)</f>
        <v>Playoffs</v>
      </c>
      <c r="R821">
        <f t="shared" si="103"/>
        <v>1</v>
      </c>
      <c r="S821" s="21" t="str">
        <f t="shared" si="100"/>
        <v>80-89</v>
      </c>
    </row>
    <row r="822" spans="1:19" ht="15.75" customHeight="1">
      <c r="A822" s="1">
        <v>411</v>
      </c>
      <c r="B822" s="1">
        <v>2015</v>
      </c>
      <c r="C822" s="1">
        <v>8</v>
      </c>
      <c r="D822" s="1" t="s">
        <v>9</v>
      </c>
      <c r="E822" s="1" t="s">
        <v>32</v>
      </c>
      <c r="F822" s="1" t="s">
        <v>25</v>
      </c>
      <c r="G822" s="1">
        <v>52</v>
      </c>
      <c r="H822" s="1">
        <v>100</v>
      </c>
      <c r="I822" s="1" t="s">
        <v>37</v>
      </c>
      <c r="J822">
        <f t="shared" si="96"/>
        <v>0</v>
      </c>
      <c r="K822">
        <f t="shared" si="97"/>
        <v>1</v>
      </c>
      <c r="L822">
        <f t="shared" si="98"/>
        <v>0</v>
      </c>
      <c r="M822">
        <f t="shared" si="101"/>
        <v>15</v>
      </c>
      <c r="N822" s="6">
        <f t="shared" si="99"/>
        <v>6.6666666666666652E-2</v>
      </c>
      <c r="O822" t="str">
        <f t="shared" si="102"/>
        <v>N</v>
      </c>
      <c r="P822" s="13">
        <f>VLOOKUP(E822, 'Season Position'!$A$52:$C$67,2,FALSE)</f>
        <v>11</v>
      </c>
      <c r="Q822" s="13" t="str">
        <f>VLOOKUP(E822, 'Season Position'!$A$52:$C$67,3,FALSE)</f>
        <v>Missed</v>
      </c>
      <c r="R822">
        <f t="shared" si="103"/>
        <v>0</v>
      </c>
      <c r="S822" s="21" t="str">
        <f t="shared" si="100"/>
        <v>50-59</v>
      </c>
    </row>
    <row r="823" spans="1:19" ht="15.75" customHeight="1">
      <c r="A823" s="1">
        <v>411</v>
      </c>
      <c r="B823" s="1">
        <v>2015</v>
      </c>
      <c r="C823" s="1">
        <v>8</v>
      </c>
      <c r="D823" s="1" t="s">
        <v>9</v>
      </c>
      <c r="E823" s="1" t="s">
        <v>25</v>
      </c>
      <c r="F823" s="1" t="s">
        <v>32</v>
      </c>
      <c r="G823" s="1">
        <v>100</v>
      </c>
      <c r="H823" s="1">
        <v>52</v>
      </c>
      <c r="I823" s="1" t="s">
        <v>35</v>
      </c>
      <c r="J823">
        <f t="shared" si="96"/>
        <v>1</v>
      </c>
      <c r="K823">
        <f t="shared" si="97"/>
        <v>0</v>
      </c>
      <c r="L823">
        <f t="shared" si="98"/>
        <v>0</v>
      </c>
      <c r="M823">
        <f t="shared" si="101"/>
        <v>6</v>
      </c>
      <c r="N823" s="6">
        <f t="shared" si="99"/>
        <v>0.66666666666666674</v>
      </c>
      <c r="O823" t="str">
        <f t="shared" si="102"/>
        <v>Y</v>
      </c>
      <c r="P823" s="13">
        <f>VLOOKUP(E823, 'Season Position'!$A$52:$C$67,2,FALSE)</f>
        <v>15</v>
      </c>
      <c r="Q823" s="13" t="str">
        <f>VLOOKUP(E823, 'Season Position'!$A$52:$C$67,3,FALSE)</f>
        <v>Missed</v>
      </c>
      <c r="R823">
        <f t="shared" si="103"/>
        <v>1</v>
      </c>
      <c r="S823" s="21" t="str">
        <f t="shared" si="100"/>
        <v>100-109</v>
      </c>
    </row>
    <row r="824" spans="1:19" ht="15.75" customHeight="1">
      <c r="A824" s="1">
        <v>412</v>
      </c>
      <c r="B824" s="1">
        <v>2015</v>
      </c>
      <c r="C824" s="1">
        <v>8</v>
      </c>
      <c r="D824" s="1" t="s">
        <v>9</v>
      </c>
      <c r="E824" s="1" t="s">
        <v>14</v>
      </c>
      <c r="F824" s="1" t="s">
        <v>33</v>
      </c>
      <c r="G824" s="1">
        <v>69</v>
      </c>
      <c r="H824" s="1">
        <v>111</v>
      </c>
      <c r="I824" s="1" t="s">
        <v>37</v>
      </c>
      <c r="J824">
        <f t="shared" si="96"/>
        <v>0</v>
      </c>
      <c r="K824">
        <f t="shared" si="97"/>
        <v>1</v>
      </c>
      <c r="L824">
        <f t="shared" si="98"/>
        <v>0</v>
      </c>
      <c r="M824">
        <f t="shared" si="101"/>
        <v>12</v>
      </c>
      <c r="N824" s="6">
        <f t="shared" si="99"/>
        <v>0.26666666666666672</v>
      </c>
      <c r="O824" t="str">
        <f t="shared" si="102"/>
        <v>N</v>
      </c>
      <c r="P824" s="13">
        <f>VLOOKUP(E824, 'Season Position'!$A$52:$C$67,2,FALSE)</f>
        <v>16</v>
      </c>
      <c r="Q824" s="13" t="str">
        <f>VLOOKUP(E824, 'Season Position'!$A$52:$C$67,3,FALSE)</f>
        <v>Missed</v>
      </c>
      <c r="R824">
        <f t="shared" si="103"/>
        <v>0</v>
      </c>
      <c r="S824" s="21" t="str">
        <f t="shared" si="100"/>
        <v>60-69</v>
      </c>
    </row>
    <row r="825" spans="1:19" ht="15.75" customHeight="1">
      <c r="A825" s="1">
        <v>412</v>
      </c>
      <c r="B825" s="1">
        <v>2015</v>
      </c>
      <c r="C825" s="1">
        <v>8</v>
      </c>
      <c r="D825" s="1" t="s">
        <v>9</v>
      </c>
      <c r="E825" s="1" t="s">
        <v>33</v>
      </c>
      <c r="F825" s="1" t="s">
        <v>14</v>
      </c>
      <c r="G825" s="1">
        <v>111</v>
      </c>
      <c r="H825" s="1">
        <v>69</v>
      </c>
      <c r="I825" s="1" t="s">
        <v>35</v>
      </c>
      <c r="J825">
        <f t="shared" si="96"/>
        <v>1</v>
      </c>
      <c r="K825">
        <f t="shared" si="97"/>
        <v>0</v>
      </c>
      <c r="L825">
        <f t="shared" si="98"/>
        <v>0</v>
      </c>
      <c r="M825">
        <f t="shared" si="101"/>
        <v>4</v>
      </c>
      <c r="N825" s="6">
        <f t="shared" si="99"/>
        <v>0.8</v>
      </c>
      <c r="O825" t="str">
        <f t="shared" si="102"/>
        <v>Y</v>
      </c>
      <c r="P825" s="13">
        <f>VLOOKUP(E825, 'Season Position'!$A$52:$C$67,2,FALSE)</f>
        <v>8</v>
      </c>
      <c r="Q825" s="13" t="str">
        <f>VLOOKUP(E825, 'Season Position'!$A$52:$C$67,3,FALSE)</f>
        <v>Playoffs</v>
      </c>
      <c r="R825">
        <f t="shared" si="103"/>
        <v>1</v>
      </c>
      <c r="S825" s="21" t="str">
        <f t="shared" si="100"/>
        <v>110-119</v>
      </c>
    </row>
    <row r="826" spans="1:19" ht="15.75" customHeight="1">
      <c r="A826" s="1">
        <v>413</v>
      </c>
      <c r="B826" s="1">
        <v>2015</v>
      </c>
      <c r="C826" s="1">
        <v>8</v>
      </c>
      <c r="D826" s="1" t="s">
        <v>9</v>
      </c>
      <c r="E826" s="1" t="s">
        <v>12</v>
      </c>
      <c r="F826" s="1" t="s">
        <v>30</v>
      </c>
      <c r="G826" s="1">
        <v>105</v>
      </c>
      <c r="H826" s="1">
        <v>51</v>
      </c>
      <c r="I826" s="1" t="s">
        <v>35</v>
      </c>
      <c r="J826">
        <f t="shared" si="96"/>
        <v>1</v>
      </c>
      <c r="K826">
        <f t="shared" si="97"/>
        <v>0</v>
      </c>
      <c r="L826">
        <f t="shared" si="98"/>
        <v>0</v>
      </c>
      <c r="M826">
        <f t="shared" si="101"/>
        <v>5</v>
      </c>
      <c r="N826" s="6">
        <f t="shared" si="99"/>
        <v>0.73333333333333339</v>
      </c>
      <c r="O826" t="str">
        <f t="shared" si="102"/>
        <v>Y</v>
      </c>
      <c r="P826" s="13">
        <f>VLOOKUP(E826, 'Season Position'!$A$52:$C$67,2,FALSE)</f>
        <v>2</v>
      </c>
      <c r="Q826" s="13" t="str">
        <f>VLOOKUP(E826, 'Season Position'!$A$52:$C$67,3,FALSE)</f>
        <v>Playoffs</v>
      </c>
      <c r="R826">
        <f t="shared" si="103"/>
        <v>1</v>
      </c>
      <c r="S826" s="21" t="str">
        <f t="shared" si="100"/>
        <v>100-109</v>
      </c>
    </row>
    <row r="827" spans="1:19" ht="15.75" customHeight="1">
      <c r="A827" s="1">
        <v>413</v>
      </c>
      <c r="B827" s="1">
        <v>2015</v>
      </c>
      <c r="C827" s="1">
        <v>8</v>
      </c>
      <c r="D827" s="1" t="s">
        <v>9</v>
      </c>
      <c r="E827" s="1" t="s">
        <v>30</v>
      </c>
      <c r="F827" s="1" t="s">
        <v>12</v>
      </c>
      <c r="G827" s="1">
        <v>51</v>
      </c>
      <c r="H827" s="1">
        <v>105</v>
      </c>
      <c r="I827" s="1" t="s">
        <v>37</v>
      </c>
      <c r="J827">
        <f t="shared" si="96"/>
        <v>0</v>
      </c>
      <c r="K827">
        <f t="shared" si="97"/>
        <v>1</v>
      </c>
      <c r="L827">
        <f t="shared" si="98"/>
        <v>0</v>
      </c>
      <c r="M827">
        <f t="shared" si="101"/>
        <v>16</v>
      </c>
      <c r="N827" s="6">
        <f t="shared" si="99"/>
        <v>0</v>
      </c>
      <c r="O827" t="str">
        <f t="shared" si="102"/>
        <v>N</v>
      </c>
      <c r="P827" s="13">
        <f>VLOOKUP(E827, 'Season Position'!$A$52:$C$67,2,FALSE)</f>
        <v>12</v>
      </c>
      <c r="Q827" s="13" t="str">
        <f>VLOOKUP(E827, 'Season Position'!$A$52:$C$67,3,FALSE)</f>
        <v>Missed</v>
      </c>
      <c r="R827">
        <f t="shared" si="103"/>
        <v>0</v>
      </c>
      <c r="S827" s="21" t="str">
        <f t="shared" si="100"/>
        <v>50-59</v>
      </c>
    </row>
    <row r="828" spans="1:19" ht="15.75" customHeight="1">
      <c r="A828" s="1">
        <v>414</v>
      </c>
      <c r="B828" s="1">
        <v>2015</v>
      </c>
      <c r="C828" s="1">
        <v>8</v>
      </c>
      <c r="D828" s="1" t="s">
        <v>9</v>
      </c>
      <c r="E828" s="1" t="s">
        <v>31</v>
      </c>
      <c r="F828" s="1" t="s">
        <v>13</v>
      </c>
      <c r="G828" s="1">
        <v>99</v>
      </c>
      <c r="H828" s="1">
        <v>87</v>
      </c>
      <c r="I828" s="1" t="s">
        <v>35</v>
      </c>
      <c r="J828">
        <f t="shared" si="96"/>
        <v>1</v>
      </c>
      <c r="K828">
        <f t="shared" si="97"/>
        <v>0</v>
      </c>
      <c r="L828">
        <f t="shared" si="98"/>
        <v>0</v>
      </c>
      <c r="M828">
        <f t="shared" si="101"/>
        <v>7</v>
      </c>
      <c r="N828" s="6">
        <f t="shared" si="99"/>
        <v>0.6</v>
      </c>
      <c r="O828" t="str">
        <f t="shared" si="102"/>
        <v>N</v>
      </c>
      <c r="P828" s="13">
        <f>VLOOKUP(E828, 'Season Position'!$A$52:$C$67,2,FALSE)</f>
        <v>14</v>
      </c>
      <c r="Q828" s="13" t="str">
        <f>VLOOKUP(E828, 'Season Position'!$A$52:$C$67,3,FALSE)</f>
        <v>Missed</v>
      </c>
      <c r="R828">
        <f t="shared" si="103"/>
        <v>1</v>
      </c>
      <c r="S828" s="21" t="str">
        <f t="shared" si="100"/>
        <v>90-99</v>
      </c>
    </row>
    <row r="829" spans="1:19" ht="15.75" customHeight="1">
      <c r="A829" s="1">
        <v>414</v>
      </c>
      <c r="B829" s="1">
        <v>2015</v>
      </c>
      <c r="C829" s="1">
        <v>8</v>
      </c>
      <c r="D829" s="1" t="s">
        <v>9</v>
      </c>
      <c r="E829" s="1" t="s">
        <v>13</v>
      </c>
      <c r="F829" s="1" t="s">
        <v>31</v>
      </c>
      <c r="G829" s="1">
        <v>87</v>
      </c>
      <c r="H829" s="1">
        <v>99</v>
      </c>
      <c r="I829" s="1" t="s">
        <v>37</v>
      </c>
      <c r="J829">
        <f t="shared" si="96"/>
        <v>0</v>
      </c>
      <c r="K829">
        <f t="shared" si="97"/>
        <v>1</v>
      </c>
      <c r="L829">
        <f t="shared" si="98"/>
        <v>0</v>
      </c>
      <c r="M829">
        <f t="shared" si="101"/>
        <v>9</v>
      </c>
      <c r="N829" s="6">
        <f t="shared" si="99"/>
        <v>0.46666666666666667</v>
      </c>
      <c r="O829" t="str">
        <f t="shared" si="102"/>
        <v>N</v>
      </c>
      <c r="P829" s="13">
        <f>VLOOKUP(E829, 'Season Position'!$A$52:$C$67,2,FALSE)</f>
        <v>7</v>
      </c>
      <c r="Q829" s="13" t="str">
        <f>VLOOKUP(E829, 'Season Position'!$A$52:$C$67,3,FALSE)</f>
        <v>Playoffs</v>
      </c>
      <c r="R829">
        <f t="shared" si="103"/>
        <v>0</v>
      </c>
      <c r="S829" s="21" t="str">
        <f t="shared" si="100"/>
        <v>80-89</v>
      </c>
    </row>
    <row r="830" spans="1:19" ht="15.75" customHeight="1">
      <c r="A830" s="1">
        <v>415</v>
      </c>
      <c r="B830" s="1">
        <v>2015</v>
      </c>
      <c r="C830" s="1">
        <v>8</v>
      </c>
      <c r="D830" s="1" t="s">
        <v>9</v>
      </c>
      <c r="E830" s="1" t="s">
        <v>26</v>
      </c>
      <c r="F830" s="1" t="s">
        <v>21</v>
      </c>
      <c r="G830" s="1">
        <v>114</v>
      </c>
      <c r="H830" s="1">
        <v>59</v>
      </c>
      <c r="I830" s="1" t="s">
        <v>35</v>
      </c>
      <c r="J830">
        <f t="shared" si="96"/>
        <v>1</v>
      </c>
      <c r="K830">
        <f t="shared" si="97"/>
        <v>0</v>
      </c>
      <c r="L830">
        <f t="shared" si="98"/>
        <v>0</v>
      </c>
      <c r="M830">
        <f t="shared" si="101"/>
        <v>3</v>
      </c>
      <c r="N830" s="6">
        <f t="shared" si="99"/>
        <v>0.8666666666666667</v>
      </c>
      <c r="O830" t="str">
        <f t="shared" si="102"/>
        <v>Y</v>
      </c>
      <c r="P830" s="13">
        <f>VLOOKUP(E830, 'Season Position'!$A$52:$C$67,2,FALSE)</f>
        <v>4</v>
      </c>
      <c r="Q830" s="13" t="str">
        <f>VLOOKUP(E830, 'Season Position'!$A$52:$C$67,3,FALSE)</f>
        <v>Playoffs</v>
      </c>
      <c r="R830">
        <f t="shared" si="103"/>
        <v>1</v>
      </c>
      <c r="S830" s="21" t="str">
        <f t="shared" si="100"/>
        <v>110-119</v>
      </c>
    </row>
    <row r="831" spans="1:19" ht="15.75" customHeight="1">
      <c r="A831" s="1">
        <v>415</v>
      </c>
      <c r="B831" s="1">
        <v>2015</v>
      </c>
      <c r="C831" s="1">
        <v>8</v>
      </c>
      <c r="D831" s="1" t="s">
        <v>9</v>
      </c>
      <c r="E831" s="1" t="s">
        <v>21</v>
      </c>
      <c r="F831" s="1" t="s">
        <v>26</v>
      </c>
      <c r="G831" s="1">
        <v>59</v>
      </c>
      <c r="H831" s="1">
        <v>114</v>
      </c>
      <c r="I831" s="1" t="s">
        <v>37</v>
      </c>
      <c r="J831">
        <f t="shared" si="96"/>
        <v>0</v>
      </c>
      <c r="K831">
        <f t="shared" si="97"/>
        <v>1</v>
      </c>
      <c r="L831">
        <f t="shared" si="98"/>
        <v>0</v>
      </c>
      <c r="M831">
        <f t="shared" si="101"/>
        <v>14</v>
      </c>
      <c r="N831" s="6">
        <f t="shared" si="99"/>
        <v>0.1333333333333333</v>
      </c>
      <c r="O831" t="str">
        <f t="shared" si="102"/>
        <v>N</v>
      </c>
      <c r="P831" s="13">
        <f>VLOOKUP(E831, 'Season Position'!$A$52:$C$67,2,FALSE)</f>
        <v>9</v>
      </c>
      <c r="Q831" s="13" t="str">
        <f>VLOOKUP(E831, 'Season Position'!$A$52:$C$67,3,FALSE)</f>
        <v>Missed</v>
      </c>
      <c r="R831">
        <f t="shared" si="103"/>
        <v>0</v>
      </c>
      <c r="S831" s="21" t="str">
        <f t="shared" si="100"/>
        <v>50-59</v>
      </c>
    </row>
    <row r="832" spans="1:19" ht="15.75" customHeight="1">
      <c r="A832" s="1">
        <v>416</v>
      </c>
      <c r="B832" s="1">
        <v>2015</v>
      </c>
      <c r="C832" s="1">
        <v>9</v>
      </c>
      <c r="D832" s="1" t="s">
        <v>9</v>
      </c>
      <c r="E832" s="1" t="s">
        <v>10</v>
      </c>
      <c r="F832" s="1" t="s">
        <v>26</v>
      </c>
      <c r="G832" s="1">
        <v>111</v>
      </c>
      <c r="H832" s="1">
        <v>62</v>
      </c>
      <c r="I832" s="1" t="s">
        <v>35</v>
      </c>
      <c r="J832">
        <f t="shared" si="96"/>
        <v>1</v>
      </c>
      <c r="K832">
        <f t="shared" si="97"/>
        <v>0</v>
      </c>
      <c r="L832">
        <f t="shared" si="98"/>
        <v>0</v>
      </c>
      <c r="M832">
        <f t="shared" si="101"/>
        <v>2</v>
      </c>
      <c r="N832" s="6">
        <f t="shared" si="99"/>
        <v>0.93333333333333335</v>
      </c>
      <c r="O832" t="str">
        <f t="shared" si="102"/>
        <v>Y</v>
      </c>
      <c r="P832" s="13">
        <f>VLOOKUP(E832, 'Season Position'!$A$52:$C$67,2,FALSE)</f>
        <v>1</v>
      </c>
      <c r="Q832" s="13" t="str">
        <f>VLOOKUP(E832, 'Season Position'!$A$52:$C$67,3,FALSE)</f>
        <v>Playoffs</v>
      </c>
      <c r="R832">
        <f t="shared" si="103"/>
        <v>1</v>
      </c>
      <c r="S832" s="21" t="str">
        <f t="shared" si="100"/>
        <v>110-119</v>
      </c>
    </row>
    <row r="833" spans="1:19" ht="15.75" customHeight="1">
      <c r="A833" s="1">
        <v>416</v>
      </c>
      <c r="B833" s="1">
        <v>2015</v>
      </c>
      <c r="C833" s="1">
        <v>9</v>
      </c>
      <c r="D833" s="1" t="s">
        <v>9</v>
      </c>
      <c r="E833" s="1" t="s">
        <v>26</v>
      </c>
      <c r="F833" s="1" t="s">
        <v>10</v>
      </c>
      <c r="G833" s="1">
        <v>62</v>
      </c>
      <c r="H833" s="1">
        <v>111</v>
      </c>
      <c r="I833" s="1" t="s">
        <v>37</v>
      </c>
      <c r="J833">
        <f t="shared" ref="J833:J896" si="104">IF(I833="Won", 1, 0)</f>
        <v>0</v>
      </c>
      <c r="K833">
        <f t="shared" ref="K833:K896" si="105">IF(I833="Lost", 1, 0)</f>
        <v>1</v>
      </c>
      <c r="L833">
        <f t="shared" ref="L833:L896" si="106">IF(I833="Tie", 1, 0)</f>
        <v>0</v>
      </c>
      <c r="M833">
        <f t="shared" si="101"/>
        <v>16</v>
      </c>
      <c r="N833" s="6">
        <f t="shared" ref="N833:N896" si="107">1-((M833-1)/15)</f>
        <v>0</v>
      </c>
      <c r="O833" t="str">
        <f t="shared" si="102"/>
        <v>N</v>
      </c>
      <c r="P833" s="13">
        <f>VLOOKUP(E833, 'Season Position'!$A$52:$C$67,2,FALSE)</f>
        <v>4</v>
      </c>
      <c r="Q833" s="13" t="str">
        <f>VLOOKUP(E833, 'Season Position'!$A$52:$C$67,3,FALSE)</f>
        <v>Playoffs</v>
      </c>
      <c r="R833">
        <f t="shared" si="103"/>
        <v>0</v>
      </c>
      <c r="S833" s="21" t="str">
        <f t="shared" si="100"/>
        <v>60-69</v>
      </c>
    </row>
    <row r="834" spans="1:19" ht="15.75" customHeight="1">
      <c r="A834" s="1">
        <v>417</v>
      </c>
      <c r="B834" s="1">
        <v>2015</v>
      </c>
      <c r="C834" s="1">
        <v>9</v>
      </c>
      <c r="D834" s="1" t="s">
        <v>9</v>
      </c>
      <c r="E834" s="1" t="s">
        <v>16</v>
      </c>
      <c r="F834" s="1" t="s">
        <v>32</v>
      </c>
      <c r="G834" s="1">
        <v>71</v>
      </c>
      <c r="H834" s="1">
        <v>66</v>
      </c>
      <c r="I834" s="1" t="s">
        <v>35</v>
      </c>
      <c r="J834">
        <f t="shared" si="104"/>
        <v>1</v>
      </c>
      <c r="K834">
        <f t="shared" si="105"/>
        <v>0</v>
      </c>
      <c r="L834">
        <f t="shared" si="106"/>
        <v>0</v>
      </c>
      <c r="M834">
        <f t="shared" si="101"/>
        <v>13</v>
      </c>
      <c r="N834" s="6">
        <f t="shared" si="107"/>
        <v>0.19999999999999996</v>
      </c>
      <c r="O834" t="str">
        <f t="shared" si="102"/>
        <v>N</v>
      </c>
      <c r="P834" s="13">
        <f>VLOOKUP(E834, 'Season Position'!$A$52:$C$67,2,FALSE)</f>
        <v>10</v>
      </c>
      <c r="Q834" s="13" t="str">
        <f>VLOOKUP(E834, 'Season Position'!$A$52:$C$67,3,FALSE)</f>
        <v>Missed</v>
      </c>
      <c r="R834">
        <f t="shared" si="103"/>
        <v>1</v>
      </c>
      <c r="S834" s="21" t="str">
        <f t="shared" ref="S834:S897" si="108">ROUNDDOWN(G834/10,0)*10&amp;"-"&amp;ROUNDDOWN(G834/10,0)*10+9</f>
        <v>70-79</v>
      </c>
    </row>
    <row r="835" spans="1:19" ht="15.75" customHeight="1">
      <c r="A835" s="1">
        <v>417</v>
      </c>
      <c r="B835" s="1">
        <v>2015</v>
      </c>
      <c r="C835" s="1">
        <v>9</v>
      </c>
      <c r="D835" s="1" t="s">
        <v>9</v>
      </c>
      <c r="E835" s="1" t="s">
        <v>32</v>
      </c>
      <c r="F835" s="1" t="s">
        <v>16</v>
      </c>
      <c r="G835" s="1">
        <v>66</v>
      </c>
      <c r="H835" s="1">
        <v>71</v>
      </c>
      <c r="I835" s="1" t="s">
        <v>37</v>
      </c>
      <c r="J835">
        <f t="shared" si="104"/>
        <v>0</v>
      </c>
      <c r="K835">
        <f t="shared" si="105"/>
        <v>1</v>
      </c>
      <c r="L835">
        <f t="shared" si="106"/>
        <v>0</v>
      </c>
      <c r="M835">
        <f t="shared" ref="M835:M898" si="109">1+SUMPRODUCT(($B$2:$B$10000=B835)*($C$2:$C$10000=C835)*($G$2:$G$10000&gt;G835))</f>
        <v>15</v>
      </c>
      <c r="N835" s="6">
        <f t="shared" si="107"/>
        <v>6.6666666666666652E-2</v>
      </c>
      <c r="O835" t="str">
        <f t="shared" ref="O835:O898" si="110">IF(G835&gt;99, "Y", "N")</f>
        <v>N</v>
      </c>
      <c r="P835" s="13">
        <f>VLOOKUP(E835, 'Season Position'!$A$52:$C$67,2,FALSE)</f>
        <v>11</v>
      </c>
      <c r="Q835" s="13" t="str">
        <f>VLOOKUP(E835, 'Season Position'!$A$52:$C$67,3,FALSE)</f>
        <v>Missed</v>
      </c>
      <c r="R835">
        <f t="shared" ref="R835:R898" si="111">IF(J835=1, 1, IF(L835=1, 0.5, 0))</f>
        <v>0</v>
      </c>
      <c r="S835" s="21" t="str">
        <f t="shared" si="108"/>
        <v>60-69</v>
      </c>
    </row>
    <row r="836" spans="1:19" ht="15.75" customHeight="1">
      <c r="A836" s="1">
        <v>418</v>
      </c>
      <c r="B836" s="1">
        <v>2015</v>
      </c>
      <c r="C836" s="1">
        <v>9</v>
      </c>
      <c r="D836" s="1" t="s">
        <v>9</v>
      </c>
      <c r="E836" s="1" t="s">
        <v>18</v>
      </c>
      <c r="F836" s="1" t="s">
        <v>25</v>
      </c>
      <c r="G836" s="1">
        <v>73</v>
      </c>
      <c r="H836" s="1">
        <v>81</v>
      </c>
      <c r="I836" s="1" t="s">
        <v>37</v>
      </c>
      <c r="J836">
        <f t="shared" si="104"/>
        <v>0</v>
      </c>
      <c r="K836">
        <f t="shared" si="105"/>
        <v>1</v>
      </c>
      <c r="L836">
        <f t="shared" si="106"/>
        <v>0</v>
      </c>
      <c r="M836">
        <f t="shared" si="109"/>
        <v>12</v>
      </c>
      <c r="N836" s="6">
        <f t="shared" si="107"/>
        <v>0.26666666666666672</v>
      </c>
      <c r="O836" t="str">
        <f t="shared" si="110"/>
        <v>N</v>
      </c>
      <c r="P836" s="13">
        <f>VLOOKUP(E836, 'Season Position'!$A$52:$C$67,2,FALSE)</f>
        <v>3</v>
      </c>
      <c r="Q836" s="13" t="str">
        <f>VLOOKUP(E836, 'Season Position'!$A$52:$C$67,3,FALSE)</f>
        <v>Playoffs</v>
      </c>
      <c r="R836">
        <f t="shared" si="111"/>
        <v>0</v>
      </c>
      <c r="S836" s="21" t="str">
        <f t="shared" si="108"/>
        <v>70-79</v>
      </c>
    </row>
    <row r="837" spans="1:19" ht="15.75" customHeight="1">
      <c r="A837" s="1">
        <v>418</v>
      </c>
      <c r="B837" s="1">
        <v>2015</v>
      </c>
      <c r="C837" s="1">
        <v>9</v>
      </c>
      <c r="D837" s="1" t="s">
        <v>9</v>
      </c>
      <c r="E837" s="1" t="s">
        <v>25</v>
      </c>
      <c r="F837" s="1" t="s">
        <v>18</v>
      </c>
      <c r="G837" s="1">
        <v>81</v>
      </c>
      <c r="H837" s="1">
        <v>73</v>
      </c>
      <c r="I837" s="1" t="s">
        <v>35</v>
      </c>
      <c r="J837">
        <f t="shared" si="104"/>
        <v>1</v>
      </c>
      <c r="K837">
        <f t="shared" si="105"/>
        <v>0</v>
      </c>
      <c r="L837">
        <f t="shared" si="106"/>
        <v>0</v>
      </c>
      <c r="M837">
        <f t="shared" si="109"/>
        <v>8</v>
      </c>
      <c r="N837" s="6">
        <f t="shared" si="107"/>
        <v>0.53333333333333333</v>
      </c>
      <c r="O837" t="str">
        <f t="shared" si="110"/>
        <v>N</v>
      </c>
      <c r="P837" s="13">
        <f>VLOOKUP(E837, 'Season Position'!$A$52:$C$67,2,FALSE)</f>
        <v>15</v>
      </c>
      <c r="Q837" s="13" t="str">
        <f>VLOOKUP(E837, 'Season Position'!$A$52:$C$67,3,FALSE)</f>
        <v>Missed</v>
      </c>
      <c r="R837">
        <f t="shared" si="111"/>
        <v>1</v>
      </c>
      <c r="S837" s="21" t="str">
        <f t="shared" si="108"/>
        <v>80-89</v>
      </c>
    </row>
    <row r="838" spans="1:19" ht="15.75" customHeight="1">
      <c r="A838" s="1">
        <v>419</v>
      </c>
      <c r="B838" s="1">
        <v>2015</v>
      </c>
      <c r="C838" s="1">
        <v>9</v>
      </c>
      <c r="D838" s="1" t="s">
        <v>9</v>
      </c>
      <c r="E838" s="1" t="s">
        <v>33</v>
      </c>
      <c r="F838" s="1" t="s">
        <v>13</v>
      </c>
      <c r="G838" s="1">
        <v>83</v>
      </c>
      <c r="H838" s="1">
        <v>67</v>
      </c>
      <c r="I838" s="1" t="s">
        <v>35</v>
      </c>
      <c r="J838">
        <f t="shared" si="104"/>
        <v>1</v>
      </c>
      <c r="K838">
        <f t="shared" si="105"/>
        <v>0</v>
      </c>
      <c r="L838">
        <f t="shared" si="106"/>
        <v>0</v>
      </c>
      <c r="M838">
        <f t="shared" si="109"/>
        <v>7</v>
      </c>
      <c r="N838" s="6">
        <f t="shared" si="107"/>
        <v>0.6</v>
      </c>
      <c r="O838" t="str">
        <f t="shared" si="110"/>
        <v>N</v>
      </c>
      <c r="P838" s="13">
        <f>VLOOKUP(E838, 'Season Position'!$A$52:$C$67,2,FALSE)</f>
        <v>8</v>
      </c>
      <c r="Q838" s="13" t="str">
        <f>VLOOKUP(E838, 'Season Position'!$A$52:$C$67,3,FALSE)</f>
        <v>Playoffs</v>
      </c>
      <c r="R838">
        <f t="shared" si="111"/>
        <v>1</v>
      </c>
      <c r="S838" s="21" t="str">
        <f t="shared" si="108"/>
        <v>80-89</v>
      </c>
    </row>
    <row r="839" spans="1:19" ht="15.75" customHeight="1">
      <c r="A839" s="1">
        <v>419</v>
      </c>
      <c r="B839" s="1">
        <v>2015</v>
      </c>
      <c r="C839" s="1">
        <v>9</v>
      </c>
      <c r="D839" s="1" t="s">
        <v>9</v>
      </c>
      <c r="E839" s="1" t="s">
        <v>13</v>
      </c>
      <c r="F839" s="1" t="s">
        <v>33</v>
      </c>
      <c r="G839" s="1">
        <v>67</v>
      </c>
      <c r="H839" s="1">
        <v>83</v>
      </c>
      <c r="I839" s="1" t="s">
        <v>37</v>
      </c>
      <c r="J839">
        <f t="shared" si="104"/>
        <v>0</v>
      </c>
      <c r="K839">
        <f t="shared" si="105"/>
        <v>1</v>
      </c>
      <c r="L839">
        <f t="shared" si="106"/>
        <v>0</v>
      </c>
      <c r="M839">
        <f t="shared" si="109"/>
        <v>14</v>
      </c>
      <c r="N839" s="6">
        <f t="shared" si="107"/>
        <v>0.1333333333333333</v>
      </c>
      <c r="O839" t="str">
        <f t="shared" si="110"/>
        <v>N</v>
      </c>
      <c r="P839" s="13">
        <f>VLOOKUP(E839, 'Season Position'!$A$52:$C$67,2,FALSE)</f>
        <v>7</v>
      </c>
      <c r="Q839" s="13" t="str">
        <f>VLOOKUP(E839, 'Season Position'!$A$52:$C$67,3,FALSE)</f>
        <v>Playoffs</v>
      </c>
      <c r="R839">
        <f t="shared" si="111"/>
        <v>0</v>
      </c>
      <c r="S839" s="21" t="str">
        <f t="shared" si="108"/>
        <v>60-69</v>
      </c>
    </row>
    <row r="840" spans="1:19" ht="15.75" customHeight="1">
      <c r="A840" s="1">
        <v>420</v>
      </c>
      <c r="B840" s="1">
        <v>2015</v>
      </c>
      <c r="C840" s="1">
        <v>9</v>
      </c>
      <c r="D840" s="1" t="s">
        <v>9</v>
      </c>
      <c r="E840" s="1" t="s">
        <v>21</v>
      </c>
      <c r="F840" s="1" t="s">
        <v>28</v>
      </c>
      <c r="G840" s="1">
        <v>170</v>
      </c>
      <c r="H840" s="1">
        <v>107</v>
      </c>
      <c r="I840" s="1" t="s">
        <v>35</v>
      </c>
      <c r="J840">
        <f t="shared" si="104"/>
        <v>1</v>
      </c>
      <c r="K840">
        <f t="shared" si="105"/>
        <v>0</v>
      </c>
      <c r="L840">
        <f t="shared" si="106"/>
        <v>0</v>
      </c>
      <c r="M840">
        <f t="shared" si="109"/>
        <v>1</v>
      </c>
      <c r="N840" s="6">
        <f t="shared" si="107"/>
        <v>1</v>
      </c>
      <c r="O840" t="str">
        <f t="shared" si="110"/>
        <v>Y</v>
      </c>
      <c r="P840" s="13">
        <f>VLOOKUP(E840, 'Season Position'!$A$52:$C$67,2,FALSE)</f>
        <v>9</v>
      </c>
      <c r="Q840" s="13" t="str">
        <f>VLOOKUP(E840, 'Season Position'!$A$52:$C$67,3,FALSE)</f>
        <v>Missed</v>
      </c>
      <c r="R840">
        <f t="shared" si="111"/>
        <v>1</v>
      </c>
      <c r="S840" s="21" t="str">
        <f t="shared" si="108"/>
        <v>170-179</v>
      </c>
    </row>
    <row r="841" spans="1:19" ht="15.75" customHeight="1">
      <c r="A841" s="1">
        <v>420</v>
      </c>
      <c r="B841" s="1">
        <v>2015</v>
      </c>
      <c r="C841" s="1">
        <v>9</v>
      </c>
      <c r="D841" s="1" t="s">
        <v>9</v>
      </c>
      <c r="E841" s="1" t="s">
        <v>28</v>
      </c>
      <c r="F841" s="1" t="s">
        <v>21</v>
      </c>
      <c r="G841" s="1">
        <v>107</v>
      </c>
      <c r="H841" s="1">
        <v>170</v>
      </c>
      <c r="I841" s="1" t="s">
        <v>37</v>
      </c>
      <c r="J841">
        <f t="shared" si="104"/>
        <v>0</v>
      </c>
      <c r="K841">
        <f t="shared" si="105"/>
        <v>1</v>
      </c>
      <c r="L841">
        <f t="shared" si="106"/>
        <v>0</v>
      </c>
      <c r="M841">
        <f t="shared" si="109"/>
        <v>3</v>
      </c>
      <c r="N841" s="6">
        <f t="shared" si="107"/>
        <v>0.8666666666666667</v>
      </c>
      <c r="O841" t="str">
        <f t="shared" si="110"/>
        <v>Y</v>
      </c>
      <c r="P841" s="13">
        <f>VLOOKUP(E841, 'Season Position'!$A$52:$C$67,2,FALSE)</f>
        <v>13</v>
      </c>
      <c r="Q841" s="13" t="str">
        <f>VLOOKUP(E841, 'Season Position'!$A$52:$C$67,3,FALSE)</f>
        <v>Missed</v>
      </c>
      <c r="R841">
        <f t="shared" si="111"/>
        <v>0</v>
      </c>
      <c r="S841" s="21" t="str">
        <f t="shared" si="108"/>
        <v>100-109</v>
      </c>
    </row>
    <row r="842" spans="1:19" ht="15.75" customHeight="1">
      <c r="A842" s="1">
        <v>421</v>
      </c>
      <c r="B842" s="1">
        <v>2015</v>
      </c>
      <c r="C842" s="1">
        <v>9</v>
      </c>
      <c r="D842" s="1" t="s">
        <v>9</v>
      </c>
      <c r="E842" s="1" t="s">
        <v>20</v>
      </c>
      <c r="F842" s="1" t="s">
        <v>30</v>
      </c>
      <c r="G842" s="1">
        <v>81</v>
      </c>
      <c r="H842" s="1">
        <v>76</v>
      </c>
      <c r="I842" s="1" t="s">
        <v>35</v>
      </c>
      <c r="J842">
        <f t="shared" si="104"/>
        <v>1</v>
      </c>
      <c r="K842">
        <f t="shared" si="105"/>
        <v>0</v>
      </c>
      <c r="L842">
        <f t="shared" si="106"/>
        <v>0</v>
      </c>
      <c r="M842">
        <f t="shared" si="109"/>
        <v>8</v>
      </c>
      <c r="N842" s="6">
        <f t="shared" si="107"/>
        <v>0.53333333333333333</v>
      </c>
      <c r="O842" t="str">
        <f t="shared" si="110"/>
        <v>N</v>
      </c>
      <c r="P842" s="13">
        <f>VLOOKUP(E842, 'Season Position'!$A$52:$C$67,2,FALSE)</f>
        <v>5</v>
      </c>
      <c r="Q842" s="13" t="str">
        <f>VLOOKUP(E842, 'Season Position'!$A$52:$C$67,3,FALSE)</f>
        <v>Playoffs</v>
      </c>
      <c r="R842">
        <f t="shared" si="111"/>
        <v>1</v>
      </c>
      <c r="S842" s="21" t="str">
        <f t="shared" si="108"/>
        <v>80-89</v>
      </c>
    </row>
    <row r="843" spans="1:19" ht="15.75" customHeight="1">
      <c r="A843" s="1">
        <v>421</v>
      </c>
      <c r="B843" s="1">
        <v>2015</v>
      </c>
      <c r="C843" s="1">
        <v>9</v>
      </c>
      <c r="D843" s="1" t="s">
        <v>9</v>
      </c>
      <c r="E843" s="1" t="s">
        <v>30</v>
      </c>
      <c r="F843" s="1" t="s">
        <v>20</v>
      </c>
      <c r="G843" s="1">
        <v>76</v>
      </c>
      <c r="H843" s="1">
        <v>81</v>
      </c>
      <c r="I843" s="1" t="s">
        <v>37</v>
      </c>
      <c r="J843">
        <f t="shared" si="104"/>
        <v>0</v>
      </c>
      <c r="K843">
        <f t="shared" si="105"/>
        <v>1</v>
      </c>
      <c r="L843">
        <f t="shared" si="106"/>
        <v>0</v>
      </c>
      <c r="M843">
        <f t="shared" si="109"/>
        <v>10</v>
      </c>
      <c r="N843" s="6">
        <f t="shared" si="107"/>
        <v>0.4</v>
      </c>
      <c r="O843" t="str">
        <f t="shared" si="110"/>
        <v>N</v>
      </c>
      <c r="P843" s="13">
        <f>VLOOKUP(E843, 'Season Position'!$A$52:$C$67,2,FALSE)</f>
        <v>12</v>
      </c>
      <c r="Q843" s="13" t="str">
        <f>VLOOKUP(E843, 'Season Position'!$A$52:$C$67,3,FALSE)</f>
        <v>Missed</v>
      </c>
      <c r="R843">
        <f t="shared" si="111"/>
        <v>0</v>
      </c>
      <c r="S843" s="21" t="str">
        <f t="shared" si="108"/>
        <v>70-79</v>
      </c>
    </row>
    <row r="844" spans="1:19" ht="15.75" customHeight="1">
      <c r="A844" s="1">
        <v>422</v>
      </c>
      <c r="B844" s="1">
        <v>2015</v>
      </c>
      <c r="C844" s="1">
        <v>9</v>
      </c>
      <c r="D844" s="1" t="s">
        <v>9</v>
      </c>
      <c r="E844" s="1" t="s">
        <v>34</v>
      </c>
      <c r="F844" s="1" t="s">
        <v>12</v>
      </c>
      <c r="G844" s="1">
        <v>97</v>
      </c>
      <c r="H844" s="1">
        <v>84</v>
      </c>
      <c r="I844" s="1" t="s">
        <v>35</v>
      </c>
      <c r="J844">
        <f t="shared" si="104"/>
        <v>1</v>
      </c>
      <c r="K844">
        <f t="shared" si="105"/>
        <v>0</v>
      </c>
      <c r="L844">
        <f t="shared" si="106"/>
        <v>0</v>
      </c>
      <c r="M844">
        <f t="shared" si="109"/>
        <v>4</v>
      </c>
      <c r="N844" s="6">
        <f t="shared" si="107"/>
        <v>0.8</v>
      </c>
      <c r="O844" t="str">
        <f t="shared" si="110"/>
        <v>N</v>
      </c>
      <c r="P844" s="13">
        <f>VLOOKUP(E844, 'Season Position'!$A$52:$C$67,2,FALSE)</f>
        <v>6</v>
      </c>
      <c r="Q844" s="13" t="str">
        <f>VLOOKUP(E844, 'Season Position'!$A$52:$C$67,3,FALSE)</f>
        <v>Playoffs</v>
      </c>
      <c r="R844">
        <f t="shared" si="111"/>
        <v>1</v>
      </c>
      <c r="S844" s="21" t="str">
        <f t="shared" si="108"/>
        <v>90-99</v>
      </c>
    </row>
    <row r="845" spans="1:19" ht="15.75" customHeight="1">
      <c r="A845" s="1">
        <v>422</v>
      </c>
      <c r="B845" s="1">
        <v>2015</v>
      </c>
      <c r="C845" s="1">
        <v>9</v>
      </c>
      <c r="D845" s="1" t="s">
        <v>9</v>
      </c>
      <c r="E845" s="1" t="s">
        <v>12</v>
      </c>
      <c r="F845" s="1" t="s">
        <v>34</v>
      </c>
      <c r="G845" s="1">
        <v>84</v>
      </c>
      <c r="H845" s="1">
        <v>97</v>
      </c>
      <c r="I845" s="1" t="s">
        <v>37</v>
      </c>
      <c r="J845">
        <f t="shared" si="104"/>
        <v>0</v>
      </c>
      <c r="K845">
        <f t="shared" si="105"/>
        <v>1</v>
      </c>
      <c r="L845">
        <f t="shared" si="106"/>
        <v>0</v>
      </c>
      <c r="M845">
        <f t="shared" si="109"/>
        <v>6</v>
      </c>
      <c r="N845" s="6">
        <f t="shared" si="107"/>
        <v>0.66666666666666674</v>
      </c>
      <c r="O845" t="str">
        <f t="shared" si="110"/>
        <v>N</v>
      </c>
      <c r="P845" s="13">
        <f>VLOOKUP(E845, 'Season Position'!$A$52:$C$67,2,FALSE)</f>
        <v>2</v>
      </c>
      <c r="Q845" s="13" t="str">
        <f>VLOOKUP(E845, 'Season Position'!$A$52:$C$67,3,FALSE)</f>
        <v>Playoffs</v>
      </c>
      <c r="R845">
        <f t="shared" si="111"/>
        <v>0</v>
      </c>
      <c r="S845" s="21" t="str">
        <f t="shared" si="108"/>
        <v>80-89</v>
      </c>
    </row>
    <row r="846" spans="1:19" ht="15.75" customHeight="1">
      <c r="A846" s="1">
        <v>423</v>
      </c>
      <c r="B846" s="1">
        <v>2015</v>
      </c>
      <c r="C846" s="1">
        <v>9</v>
      </c>
      <c r="D846" s="1" t="s">
        <v>9</v>
      </c>
      <c r="E846" s="1" t="s">
        <v>14</v>
      </c>
      <c r="F846" s="1" t="s">
        <v>31</v>
      </c>
      <c r="G846" s="1">
        <v>74</v>
      </c>
      <c r="H846" s="1">
        <v>96</v>
      </c>
      <c r="I846" s="1" t="s">
        <v>37</v>
      </c>
      <c r="J846">
        <f t="shared" si="104"/>
        <v>0</v>
      </c>
      <c r="K846">
        <f t="shared" si="105"/>
        <v>1</v>
      </c>
      <c r="L846">
        <f t="shared" si="106"/>
        <v>0</v>
      </c>
      <c r="M846">
        <f t="shared" si="109"/>
        <v>11</v>
      </c>
      <c r="N846" s="6">
        <f t="shared" si="107"/>
        <v>0.33333333333333337</v>
      </c>
      <c r="O846" t="str">
        <f t="shared" si="110"/>
        <v>N</v>
      </c>
      <c r="P846" s="13">
        <f>VLOOKUP(E846, 'Season Position'!$A$52:$C$67,2,FALSE)</f>
        <v>16</v>
      </c>
      <c r="Q846" s="13" t="str">
        <f>VLOOKUP(E846, 'Season Position'!$A$52:$C$67,3,FALSE)</f>
        <v>Missed</v>
      </c>
      <c r="R846">
        <f t="shared" si="111"/>
        <v>0</v>
      </c>
      <c r="S846" s="21" t="str">
        <f t="shared" si="108"/>
        <v>70-79</v>
      </c>
    </row>
    <row r="847" spans="1:19" ht="15.75" customHeight="1">
      <c r="A847" s="1">
        <v>423</v>
      </c>
      <c r="B847" s="1">
        <v>2015</v>
      </c>
      <c r="C847" s="1">
        <v>9</v>
      </c>
      <c r="D847" s="1" t="s">
        <v>9</v>
      </c>
      <c r="E847" s="1" t="s">
        <v>31</v>
      </c>
      <c r="F847" s="1" t="s">
        <v>14</v>
      </c>
      <c r="G847" s="1">
        <v>96</v>
      </c>
      <c r="H847" s="1">
        <v>74</v>
      </c>
      <c r="I847" s="1" t="s">
        <v>35</v>
      </c>
      <c r="J847">
        <f t="shared" si="104"/>
        <v>1</v>
      </c>
      <c r="K847">
        <f t="shared" si="105"/>
        <v>0</v>
      </c>
      <c r="L847">
        <f t="shared" si="106"/>
        <v>0</v>
      </c>
      <c r="M847">
        <f t="shared" si="109"/>
        <v>5</v>
      </c>
      <c r="N847" s="6">
        <f t="shared" si="107"/>
        <v>0.73333333333333339</v>
      </c>
      <c r="O847" t="str">
        <f t="shared" si="110"/>
        <v>N</v>
      </c>
      <c r="P847" s="13">
        <f>VLOOKUP(E847, 'Season Position'!$A$52:$C$67,2,FALSE)</f>
        <v>14</v>
      </c>
      <c r="Q847" s="13" t="str">
        <f>VLOOKUP(E847, 'Season Position'!$A$52:$C$67,3,FALSE)</f>
        <v>Missed</v>
      </c>
      <c r="R847">
        <f t="shared" si="111"/>
        <v>1</v>
      </c>
      <c r="S847" s="21" t="str">
        <f t="shared" si="108"/>
        <v>90-99</v>
      </c>
    </row>
    <row r="848" spans="1:19" ht="15.75" customHeight="1">
      <c r="A848" s="1">
        <v>424</v>
      </c>
      <c r="B848" s="1">
        <v>2015</v>
      </c>
      <c r="C848" s="1">
        <v>10</v>
      </c>
      <c r="D848" s="1" t="s">
        <v>9</v>
      </c>
      <c r="E848" s="1" t="s">
        <v>33</v>
      </c>
      <c r="F848" s="1" t="s">
        <v>10</v>
      </c>
      <c r="G848" s="1">
        <v>60</v>
      </c>
      <c r="H848" s="1">
        <v>101</v>
      </c>
      <c r="I848" s="1" t="s">
        <v>37</v>
      </c>
      <c r="J848">
        <f t="shared" si="104"/>
        <v>0</v>
      </c>
      <c r="K848">
        <f t="shared" si="105"/>
        <v>1</v>
      </c>
      <c r="L848">
        <f t="shared" si="106"/>
        <v>0</v>
      </c>
      <c r="M848">
        <f t="shared" si="109"/>
        <v>14</v>
      </c>
      <c r="N848" s="6">
        <f t="shared" si="107"/>
        <v>0.1333333333333333</v>
      </c>
      <c r="O848" t="str">
        <f t="shared" si="110"/>
        <v>N</v>
      </c>
      <c r="P848" s="13">
        <f>VLOOKUP(E848, 'Season Position'!$A$52:$C$67,2,FALSE)</f>
        <v>8</v>
      </c>
      <c r="Q848" s="13" t="str">
        <f>VLOOKUP(E848, 'Season Position'!$A$52:$C$67,3,FALSE)</f>
        <v>Playoffs</v>
      </c>
      <c r="R848">
        <f t="shared" si="111"/>
        <v>0</v>
      </c>
      <c r="S848" s="21" t="str">
        <f t="shared" si="108"/>
        <v>60-69</v>
      </c>
    </row>
    <row r="849" spans="1:19" ht="15.75" customHeight="1">
      <c r="A849" s="1">
        <v>424</v>
      </c>
      <c r="B849" s="1">
        <v>2015</v>
      </c>
      <c r="C849" s="1">
        <v>10</v>
      </c>
      <c r="D849" s="1" t="s">
        <v>9</v>
      </c>
      <c r="E849" s="1" t="s">
        <v>10</v>
      </c>
      <c r="F849" s="1" t="s">
        <v>33</v>
      </c>
      <c r="G849" s="1">
        <v>101</v>
      </c>
      <c r="H849" s="1">
        <v>60</v>
      </c>
      <c r="I849" s="1" t="s">
        <v>35</v>
      </c>
      <c r="J849">
        <f t="shared" si="104"/>
        <v>1</v>
      </c>
      <c r="K849">
        <f t="shared" si="105"/>
        <v>0</v>
      </c>
      <c r="L849">
        <f t="shared" si="106"/>
        <v>0</v>
      </c>
      <c r="M849">
        <f t="shared" si="109"/>
        <v>3</v>
      </c>
      <c r="N849" s="6">
        <f t="shared" si="107"/>
        <v>0.8666666666666667</v>
      </c>
      <c r="O849" t="str">
        <f t="shared" si="110"/>
        <v>Y</v>
      </c>
      <c r="P849" s="13">
        <f>VLOOKUP(E849, 'Season Position'!$A$52:$C$67,2,FALSE)</f>
        <v>1</v>
      </c>
      <c r="Q849" s="13" t="str">
        <f>VLOOKUP(E849, 'Season Position'!$A$52:$C$67,3,FALSE)</f>
        <v>Playoffs</v>
      </c>
      <c r="R849">
        <f t="shared" si="111"/>
        <v>1</v>
      </c>
      <c r="S849" s="21" t="str">
        <f t="shared" si="108"/>
        <v>100-109</v>
      </c>
    </row>
    <row r="850" spans="1:19" ht="15.75" customHeight="1">
      <c r="A850" s="1">
        <v>425</v>
      </c>
      <c r="B850" s="1">
        <v>2015</v>
      </c>
      <c r="C850" s="1">
        <v>10</v>
      </c>
      <c r="D850" s="1" t="s">
        <v>9</v>
      </c>
      <c r="E850" s="1" t="s">
        <v>20</v>
      </c>
      <c r="F850" s="1" t="s">
        <v>16</v>
      </c>
      <c r="G850" s="1">
        <v>48</v>
      </c>
      <c r="H850" s="1">
        <v>120</v>
      </c>
      <c r="I850" s="1" t="s">
        <v>37</v>
      </c>
      <c r="J850">
        <f t="shared" si="104"/>
        <v>0</v>
      </c>
      <c r="K850">
        <f t="shared" si="105"/>
        <v>1</v>
      </c>
      <c r="L850">
        <f t="shared" si="106"/>
        <v>0</v>
      </c>
      <c r="M850">
        <f t="shared" si="109"/>
        <v>16</v>
      </c>
      <c r="N850" s="6">
        <f t="shared" si="107"/>
        <v>0</v>
      </c>
      <c r="O850" t="str">
        <f t="shared" si="110"/>
        <v>N</v>
      </c>
      <c r="P850" s="13">
        <f>VLOOKUP(E850, 'Season Position'!$A$52:$C$67,2,FALSE)</f>
        <v>5</v>
      </c>
      <c r="Q850" s="13" t="str">
        <f>VLOOKUP(E850, 'Season Position'!$A$52:$C$67,3,FALSE)</f>
        <v>Playoffs</v>
      </c>
      <c r="R850">
        <f t="shared" si="111"/>
        <v>0</v>
      </c>
      <c r="S850" s="21" t="str">
        <f t="shared" si="108"/>
        <v>40-49</v>
      </c>
    </row>
    <row r="851" spans="1:19" ht="15.75" customHeight="1">
      <c r="A851" s="1">
        <v>425</v>
      </c>
      <c r="B851" s="1">
        <v>2015</v>
      </c>
      <c r="C851" s="1">
        <v>10</v>
      </c>
      <c r="D851" s="1" t="s">
        <v>9</v>
      </c>
      <c r="E851" s="1" t="s">
        <v>16</v>
      </c>
      <c r="F851" s="1" t="s">
        <v>20</v>
      </c>
      <c r="G851" s="1">
        <v>120</v>
      </c>
      <c r="H851" s="1">
        <v>48</v>
      </c>
      <c r="I851" s="1" t="s">
        <v>35</v>
      </c>
      <c r="J851">
        <f t="shared" si="104"/>
        <v>1</v>
      </c>
      <c r="K851">
        <f t="shared" si="105"/>
        <v>0</v>
      </c>
      <c r="L851">
        <f t="shared" si="106"/>
        <v>0</v>
      </c>
      <c r="M851">
        <f t="shared" si="109"/>
        <v>1</v>
      </c>
      <c r="N851" s="6">
        <f t="shared" si="107"/>
        <v>1</v>
      </c>
      <c r="O851" t="str">
        <f t="shared" si="110"/>
        <v>Y</v>
      </c>
      <c r="P851" s="13">
        <f>VLOOKUP(E851, 'Season Position'!$A$52:$C$67,2,FALSE)</f>
        <v>10</v>
      </c>
      <c r="Q851" s="13" t="str">
        <f>VLOOKUP(E851, 'Season Position'!$A$52:$C$67,3,FALSE)</f>
        <v>Missed</v>
      </c>
      <c r="R851">
        <f t="shared" si="111"/>
        <v>1</v>
      </c>
      <c r="S851" s="21" t="str">
        <f t="shared" si="108"/>
        <v>120-129</v>
      </c>
    </row>
    <row r="852" spans="1:19" ht="15.75" customHeight="1">
      <c r="A852" s="1">
        <v>426</v>
      </c>
      <c r="B852" s="1">
        <v>2015</v>
      </c>
      <c r="C852" s="1">
        <v>10</v>
      </c>
      <c r="D852" s="1" t="s">
        <v>9</v>
      </c>
      <c r="E852" s="1" t="s">
        <v>12</v>
      </c>
      <c r="F852" s="1" t="s">
        <v>25</v>
      </c>
      <c r="G852" s="1">
        <v>96</v>
      </c>
      <c r="H852" s="1">
        <v>69</v>
      </c>
      <c r="I852" s="1" t="s">
        <v>35</v>
      </c>
      <c r="J852">
        <f t="shared" si="104"/>
        <v>1</v>
      </c>
      <c r="K852">
        <f t="shared" si="105"/>
        <v>0</v>
      </c>
      <c r="L852">
        <f t="shared" si="106"/>
        <v>0</v>
      </c>
      <c r="M852">
        <f t="shared" si="109"/>
        <v>4</v>
      </c>
      <c r="N852" s="6">
        <f t="shared" si="107"/>
        <v>0.8</v>
      </c>
      <c r="O852" t="str">
        <f t="shared" si="110"/>
        <v>N</v>
      </c>
      <c r="P852" s="13">
        <f>VLOOKUP(E852, 'Season Position'!$A$52:$C$67,2,FALSE)</f>
        <v>2</v>
      </c>
      <c r="Q852" s="13" t="str">
        <f>VLOOKUP(E852, 'Season Position'!$A$52:$C$67,3,FALSE)</f>
        <v>Playoffs</v>
      </c>
      <c r="R852">
        <f t="shared" si="111"/>
        <v>1</v>
      </c>
      <c r="S852" s="21" t="str">
        <f t="shared" si="108"/>
        <v>90-99</v>
      </c>
    </row>
    <row r="853" spans="1:19" ht="15.75" customHeight="1">
      <c r="A853" s="1">
        <v>426</v>
      </c>
      <c r="B853" s="1">
        <v>2015</v>
      </c>
      <c r="C853" s="1">
        <v>10</v>
      </c>
      <c r="D853" s="1" t="s">
        <v>9</v>
      </c>
      <c r="E853" s="1" t="s">
        <v>25</v>
      </c>
      <c r="F853" s="1" t="s">
        <v>12</v>
      </c>
      <c r="G853" s="1">
        <v>69</v>
      </c>
      <c r="H853" s="1">
        <v>96</v>
      </c>
      <c r="I853" s="1" t="s">
        <v>37</v>
      </c>
      <c r="J853">
        <f t="shared" si="104"/>
        <v>0</v>
      </c>
      <c r="K853">
        <f t="shared" si="105"/>
        <v>1</v>
      </c>
      <c r="L853">
        <f t="shared" si="106"/>
        <v>0</v>
      </c>
      <c r="M853">
        <f t="shared" si="109"/>
        <v>12</v>
      </c>
      <c r="N853" s="6">
        <f t="shared" si="107"/>
        <v>0.26666666666666672</v>
      </c>
      <c r="O853" t="str">
        <f t="shared" si="110"/>
        <v>N</v>
      </c>
      <c r="P853" s="13">
        <f>VLOOKUP(E853, 'Season Position'!$A$52:$C$67,2,FALSE)</f>
        <v>15</v>
      </c>
      <c r="Q853" s="13" t="str">
        <f>VLOOKUP(E853, 'Season Position'!$A$52:$C$67,3,FALSE)</f>
        <v>Missed</v>
      </c>
      <c r="R853">
        <f t="shared" si="111"/>
        <v>0</v>
      </c>
      <c r="S853" s="21" t="str">
        <f t="shared" si="108"/>
        <v>60-69</v>
      </c>
    </row>
    <row r="854" spans="1:19" ht="15.75" customHeight="1">
      <c r="A854" s="1">
        <v>427</v>
      </c>
      <c r="B854" s="1">
        <v>2015</v>
      </c>
      <c r="C854" s="1">
        <v>10</v>
      </c>
      <c r="D854" s="1" t="s">
        <v>9</v>
      </c>
      <c r="E854" s="1" t="s">
        <v>26</v>
      </c>
      <c r="F854" s="1" t="s">
        <v>34</v>
      </c>
      <c r="G854" s="1">
        <v>95</v>
      </c>
      <c r="H854" s="1">
        <v>78</v>
      </c>
      <c r="I854" s="1" t="s">
        <v>35</v>
      </c>
      <c r="J854">
        <f t="shared" si="104"/>
        <v>1</v>
      </c>
      <c r="K854">
        <f t="shared" si="105"/>
        <v>0</v>
      </c>
      <c r="L854">
        <f t="shared" si="106"/>
        <v>0</v>
      </c>
      <c r="M854">
        <f t="shared" si="109"/>
        <v>5</v>
      </c>
      <c r="N854" s="6">
        <f t="shared" si="107"/>
        <v>0.73333333333333339</v>
      </c>
      <c r="O854" t="str">
        <f t="shared" si="110"/>
        <v>N</v>
      </c>
      <c r="P854" s="13">
        <f>VLOOKUP(E854, 'Season Position'!$A$52:$C$67,2,FALSE)</f>
        <v>4</v>
      </c>
      <c r="Q854" s="13" t="str">
        <f>VLOOKUP(E854, 'Season Position'!$A$52:$C$67,3,FALSE)</f>
        <v>Playoffs</v>
      </c>
      <c r="R854">
        <f t="shared" si="111"/>
        <v>1</v>
      </c>
      <c r="S854" s="21" t="str">
        <f t="shared" si="108"/>
        <v>90-99</v>
      </c>
    </row>
    <row r="855" spans="1:19" ht="15.75" customHeight="1">
      <c r="A855" s="1">
        <v>427</v>
      </c>
      <c r="B855" s="1">
        <v>2015</v>
      </c>
      <c r="C855" s="1">
        <v>10</v>
      </c>
      <c r="D855" s="1" t="s">
        <v>9</v>
      </c>
      <c r="E855" s="1" t="s">
        <v>34</v>
      </c>
      <c r="F855" s="1" t="s">
        <v>26</v>
      </c>
      <c r="G855" s="1">
        <v>78</v>
      </c>
      <c r="H855" s="1">
        <v>95</v>
      </c>
      <c r="I855" s="1" t="s">
        <v>37</v>
      </c>
      <c r="J855">
        <f t="shared" si="104"/>
        <v>0</v>
      </c>
      <c r="K855">
        <f t="shared" si="105"/>
        <v>1</v>
      </c>
      <c r="L855">
        <f t="shared" si="106"/>
        <v>0</v>
      </c>
      <c r="M855">
        <f t="shared" si="109"/>
        <v>9</v>
      </c>
      <c r="N855" s="6">
        <f t="shared" si="107"/>
        <v>0.46666666666666667</v>
      </c>
      <c r="O855" t="str">
        <f t="shared" si="110"/>
        <v>N</v>
      </c>
      <c r="P855" s="13">
        <f>VLOOKUP(E855, 'Season Position'!$A$52:$C$67,2,FALSE)</f>
        <v>6</v>
      </c>
      <c r="Q855" s="13" t="str">
        <f>VLOOKUP(E855, 'Season Position'!$A$52:$C$67,3,FALSE)</f>
        <v>Playoffs</v>
      </c>
      <c r="R855">
        <f t="shared" si="111"/>
        <v>0</v>
      </c>
      <c r="S855" s="21" t="str">
        <f t="shared" si="108"/>
        <v>70-79</v>
      </c>
    </row>
    <row r="856" spans="1:19" ht="15.75" customHeight="1">
      <c r="A856" s="1">
        <v>428</v>
      </c>
      <c r="B856" s="1">
        <v>2015</v>
      </c>
      <c r="C856" s="1">
        <v>10</v>
      </c>
      <c r="D856" s="1" t="s">
        <v>9</v>
      </c>
      <c r="E856" s="1" t="s">
        <v>13</v>
      </c>
      <c r="F856" s="1" t="s">
        <v>18</v>
      </c>
      <c r="G856" s="1">
        <v>74</v>
      </c>
      <c r="H856" s="1">
        <v>67</v>
      </c>
      <c r="I856" s="1" t="s">
        <v>35</v>
      </c>
      <c r="J856">
        <f t="shared" si="104"/>
        <v>1</v>
      </c>
      <c r="K856">
        <f t="shared" si="105"/>
        <v>0</v>
      </c>
      <c r="L856">
        <f t="shared" si="106"/>
        <v>0</v>
      </c>
      <c r="M856">
        <f t="shared" si="109"/>
        <v>10</v>
      </c>
      <c r="N856" s="6">
        <f t="shared" si="107"/>
        <v>0.4</v>
      </c>
      <c r="O856" t="str">
        <f t="shared" si="110"/>
        <v>N</v>
      </c>
      <c r="P856" s="13">
        <f>VLOOKUP(E856, 'Season Position'!$A$52:$C$67,2,FALSE)</f>
        <v>7</v>
      </c>
      <c r="Q856" s="13" t="str">
        <f>VLOOKUP(E856, 'Season Position'!$A$52:$C$67,3,FALSE)</f>
        <v>Playoffs</v>
      </c>
      <c r="R856">
        <f t="shared" si="111"/>
        <v>1</v>
      </c>
      <c r="S856" s="21" t="str">
        <f t="shared" si="108"/>
        <v>70-79</v>
      </c>
    </row>
    <row r="857" spans="1:19" ht="15.75" customHeight="1">
      <c r="A857" s="1">
        <v>428</v>
      </c>
      <c r="B857" s="1">
        <v>2015</v>
      </c>
      <c r="C857" s="1">
        <v>10</v>
      </c>
      <c r="D857" s="1" t="s">
        <v>9</v>
      </c>
      <c r="E857" s="1" t="s">
        <v>18</v>
      </c>
      <c r="F857" s="1" t="s">
        <v>13</v>
      </c>
      <c r="G857" s="1">
        <v>67</v>
      </c>
      <c r="H857" s="1">
        <v>74</v>
      </c>
      <c r="I857" s="1" t="s">
        <v>37</v>
      </c>
      <c r="J857">
        <f t="shared" si="104"/>
        <v>0</v>
      </c>
      <c r="K857">
        <f t="shared" si="105"/>
        <v>1</v>
      </c>
      <c r="L857">
        <f t="shared" si="106"/>
        <v>0</v>
      </c>
      <c r="M857">
        <f t="shared" si="109"/>
        <v>13</v>
      </c>
      <c r="N857" s="6">
        <f t="shared" si="107"/>
        <v>0.19999999999999996</v>
      </c>
      <c r="O857" t="str">
        <f t="shared" si="110"/>
        <v>N</v>
      </c>
      <c r="P857" s="13">
        <f>VLOOKUP(E857, 'Season Position'!$A$52:$C$67,2,FALSE)</f>
        <v>3</v>
      </c>
      <c r="Q857" s="13" t="str">
        <f>VLOOKUP(E857, 'Season Position'!$A$52:$C$67,3,FALSE)</f>
        <v>Playoffs</v>
      </c>
      <c r="R857">
        <f t="shared" si="111"/>
        <v>0</v>
      </c>
      <c r="S857" s="21" t="str">
        <f t="shared" si="108"/>
        <v>60-69</v>
      </c>
    </row>
    <row r="858" spans="1:19" ht="15.75" customHeight="1">
      <c r="A858" s="1">
        <v>429</v>
      </c>
      <c r="B858" s="1">
        <v>2015</v>
      </c>
      <c r="C858" s="1">
        <v>10</v>
      </c>
      <c r="D858" s="1" t="s">
        <v>9</v>
      </c>
      <c r="E858" s="1" t="s">
        <v>31</v>
      </c>
      <c r="F858" s="1" t="s">
        <v>21</v>
      </c>
      <c r="G858" s="1">
        <v>83</v>
      </c>
      <c r="H858" s="1">
        <v>105</v>
      </c>
      <c r="I858" s="1" t="s">
        <v>37</v>
      </c>
      <c r="J858">
        <f t="shared" si="104"/>
        <v>0</v>
      </c>
      <c r="K858">
        <f t="shared" si="105"/>
        <v>1</v>
      </c>
      <c r="L858">
        <f t="shared" si="106"/>
        <v>0</v>
      </c>
      <c r="M858">
        <f t="shared" si="109"/>
        <v>7</v>
      </c>
      <c r="N858" s="6">
        <f t="shared" si="107"/>
        <v>0.6</v>
      </c>
      <c r="O858" t="str">
        <f t="shared" si="110"/>
        <v>N</v>
      </c>
      <c r="P858" s="13">
        <f>VLOOKUP(E858, 'Season Position'!$A$52:$C$67,2,FALSE)</f>
        <v>14</v>
      </c>
      <c r="Q858" s="13" t="str">
        <f>VLOOKUP(E858, 'Season Position'!$A$52:$C$67,3,FALSE)</f>
        <v>Missed</v>
      </c>
      <c r="R858">
        <f t="shared" si="111"/>
        <v>0</v>
      </c>
      <c r="S858" s="21" t="str">
        <f t="shared" si="108"/>
        <v>80-89</v>
      </c>
    </row>
    <row r="859" spans="1:19" ht="15.75" customHeight="1">
      <c r="A859" s="1">
        <v>429</v>
      </c>
      <c r="B859" s="1">
        <v>2015</v>
      </c>
      <c r="C859" s="1">
        <v>10</v>
      </c>
      <c r="D859" s="1" t="s">
        <v>9</v>
      </c>
      <c r="E859" s="1" t="s">
        <v>21</v>
      </c>
      <c r="F859" s="1" t="s">
        <v>31</v>
      </c>
      <c r="G859" s="1">
        <v>105</v>
      </c>
      <c r="H859" s="1">
        <v>83</v>
      </c>
      <c r="I859" s="1" t="s">
        <v>35</v>
      </c>
      <c r="J859">
        <f t="shared" si="104"/>
        <v>1</v>
      </c>
      <c r="K859">
        <f t="shared" si="105"/>
        <v>0</v>
      </c>
      <c r="L859">
        <f t="shared" si="106"/>
        <v>0</v>
      </c>
      <c r="M859">
        <f t="shared" si="109"/>
        <v>2</v>
      </c>
      <c r="N859" s="6">
        <f t="shared" si="107"/>
        <v>0.93333333333333335</v>
      </c>
      <c r="O859" t="str">
        <f t="shared" si="110"/>
        <v>Y</v>
      </c>
      <c r="P859" s="13">
        <f>VLOOKUP(E859, 'Season Position'!$A$52:$C$67,2,FALSE)</f>
        <v>9</v>
      </c>
      <c r="Q859" s="13" t="str">
        <f>VLOOKUP(E859, 'Season Position'!$A$52:$C$67,3,FALSE)</f>
        <v>Missed</v>
      </c>
      <c r="R859">
        <f t="shared" si="111"/>
        <v>1</v>
      </c>
      <c r="S859" s="21" t="str">
        <f t="shared" si="108"/>
        <v>100-109</v>
      </c>
    </row>
    <row r="860" spans="1:19" ht="15.75" customHeight="1">
      <c r="A860" s="1">
        <v>430</v>
      </c>
      <c r="B860" s="1">
        <v>2015</v>
      </c>
      <c r="C860" s="1">
        <v>10</v>
      </c>
      <c r="D860" s="1" t="s">
        <v>9</v>
      </c>
      <c r="E860" s="1" t="s">
        <v>32</v>
      </c>
      <c r="F860" s="1" t="s">
        <v>14</v>
      </c>
      <c r="G860" s="1">
        <v>57</v>
      </c>
      <c r="H860" s="1">
        <v>72</v>
      </c>
      <c r="I860" s="1" t="s">
        <v>37</v>
      </c>
      <c r="J860">
        <f t="shared" si="104"/>
        <v>0</v>
      </c>
      <c r="K860">
        <f t="shared" si="105"/>
        <v>1</v>
      </c>
      <c r="L860">
        <f t="shared" si="106"/>
        <v>0</v>
      </c>
      <c r="M860">
        <f t="shared" si="109"/>
        <v>15</v>
      </c>
      <c r="N860" s="6">
        <f t="shared" si="107"/>
        <v>6.6666666666666652E-2</v>
      </c>
      <c r="O860" t="str">
        <f t="shared" si="110"/>
        <v>N</v>
      </c>
      <c r="P860" s="13">
        <f>VLOOKUP(E860, 'Season Position'!$A$52:$C$67,2,FALSE)</f>
        <v>11</v>
      </c>
      <c r="Q860" s="13" t="str">
        <f>VLOOKUP(E860, 'Season Position'!$A$52:$C$67,3,FALSE)</f>
        <v>Missed</v>
      </c>
      <c r="R860">
        <f t="shared" si="111"/>
        <v>0</v>
      </c>
      <c r="S860" s="21" t="str">
        <f t="shared" si="108"/>
        <v>50-59</v>
      </c>
    </row>
    <row r="861" spans="1:19" ht="15.75" customHeight="1">
      <c r="A861" s="1">
        <v>430</v>
      </c>
      <c r="B861" s="1">
        <v>2015</v>
      </c>
      <c r="C861" s="1">
        <v>10</v>
      </c>
      <c r="D861" s="1" t="s">
        <v>9</v>
      </c>
      <c r="E861" s="1" t="s">
        <v>14</v>
      </c>
      <c r="F861" s="1" t="s">
        <v>32</v>
      </c>
      <c r="G861" s="1">
        <v>72</v>
      </c>
      <c r="H861" s="1">
        <v>57</v>
      </c>
      <c r="I861" s="1" t="s">
        <v>35</v>
      </c>
      <c r="J861">
        <f t="shared" si="104"/>
        <v>1</v>
      </c>
      <c r="K861">
        <f t="shared" si="105"/>
        <v>0</v>
      </c>
      <c r="L861">
        <f t="shared" si="106"/>
        <v>0</v>
      </c>
      <c r="M861">
        <f t="shared" si="109"/>
        <v>11</v>
      </c>
      <c r="N861" s="6">
        <f t="shared" si="107"/>
        <v>0.33333333333333337</v>
      </c>
      <c r="O861" t="str">
        <f t="shared" si="110"/>
        <v>N</v>
      </c>
      <c r="P861" s="13">
        <f>VLOOKUP(E861, 'Season Position'!$A$52:$C$67,2,FALSE)</f>
        <v>16</v>
      </c>
      <c r="Q861" s="13" t="str">
        <f>VLOOKUP(E861, 'Season Position'!$A$52:$C$67,3,FALSE)</f>
        <v>Missed</v>
      </c>
      <c r="R861">
        <f t="shared" si="111"/>
        <v>1</v>
      </c>
      <c r="S861" s="21" t="str">
        <f t="shared" si="108"/>
        <v>70-79</v>
      </c>
    </row>
    <row r="862" spans="1:19" ht="15.75" customHeight="1">
      <c r="A862" s="1">
        <v>431</v>
      </c>
      <c r="B862" s="1">
        <v>2015</v>
      </c>
      <c r="C862" s="1">
        <v>10</v>
      </c>
      <c r="D862" s="1" t="s">
        <v>9</v>
      </c>
      <c r="E862" s="1" t="s">
        <v>30</v>
      </c>
      <c r="F862" s="1" t="s">
        <v>28</v>
      </c>
      <c r="G862" s="1">
        <v>83</v>
      </c>
      <c r="H862" s="1">
        <v>94</v>
      </c>
      <c r="I862" s="1" t="s">
        <v>37</v>
      </c>
      <c r="J862">
        <f t="shared" si="104"/>
        <v>0</v>
      </c>
      <c r="K862">
        <f t="shared" si="105"/>
        <v>1</v>
      </c>
      <c r="L862">
        <f t="shared" si="106"/>
        <v>0</v>
      </c>
      <c r="M862">
        <f t="shared" si="109"/>
        <v>7</v>
      </c>
      <c r="N862" s="6">
        <f t="shared" si="107"/>
        <v>0.6</v>
      </c>
      <c r="O862" t="str">
        <f t="shared" si="110"/>
        <v>N</v>
      </c>
      <c r="P862" s="13">
        <f>VLOOKUP(E862, 'Season Position'!$A$52:$C$67,2,FALSE)</f>
        <v>12</v>
      </c>
      <c r="Q862" s="13" t="str">
        <f>VLOOKUP(E862, 'Season Position'!$A$52:$C$67,3,FALSE)</f>
        <v>Missed</v>
      </c>
      <c r="R862">
        <f t="shared" si="111"/>
        <v>0</v>
      </c>
      <c r="S862" s="21" t="str">
        <f t="shared" si="108"/>
        <v>80-89</v>
      </c>
    </row>
    <row r="863" spans="1:19" ht="15.75" customHeight="1">
      <c r="A863" s="1">
        <v>431</v>
      </c>
      <c r="B863" s="1">
        <v>2015</v>
      </c>
      <c r="C863" s="1">
        <v>10</v>
      </c>
      <c r="D863" s="1" t="s">
        <v>9</v>
      </c>
      <c r="E863" s="1" t="s">
        <v>28</v>
      </c>
      <c r="F863" s="1" t="s">
        <v>30</v>
      </c>
      <c r="G863" s="1">
        <v>94</v>
      </c>
      <c r="H863" s="1">
        <v>83</v>
      </c>
      <c r="I863" s="1" t="s">
        <v>35</v>
      </c>
      <c r="J863">
        <f t="shared" si="104"/>
        <v>1</v>
      </c>
      <c r="K863">
        <f t="shared" si="105"/>
        <v>0</v>
      </c>
      <c r="L863">
        <f t="shared" si="106"/>
        <v>0</v>
      </c>
      <c r="M863">
        <f t="shared" si="109"/>
        <v>6</v>
      </c>
      <c r="N863" s="6">
        <f t="shared" si="107"/>
        <v>0.66666666666666674</v>
      </c>
      <c r="O863" t="str">
        <f t="shared" si="110"/>
        <v>N</v>
      </c>
      <c r="P863" s="13">
        <f>VLOOKUP(E863, 'Season Position'!$A$52:$C$67,2,FALSE)</f>
        <v>13</v>
      </c>
      <c r="Q863" s="13" t="str">
        <f>VLOOKUP(E863, 'Season Position'!$A$52:$C$67,3,FALSE)</f>
        <v>Missed</v>
      </c>
      <c r="R863">
        <f t="shared" si="111"/>
        <v>1</v>
      </c>
      <c r="S863" s="21" t="str">
        <f t="shared" si="108"/>
        <v>90-99</v>
      </c>
    </row>
    <row r="864" spans="1:19" ht="15.75" customHeight="1">
      <c r="A864" s="1">
        <v>432</v>
      </c>
      <c r="B864" s="1">
        <v>2015</v>
      </c>
      <c r="C864" s="1">
        <v>11</v>
      </c>
      <c r="D864" s="1" t="s">
        <v>9</v>
      </c>
      <c r="E864" s="1" t="s">
        <v>32</v>
      </c>
      <c r="F864" s="1" t="s">
        <v>10</v>
      </c>
      <c r="G864" s="1">
        <v>54</v>
      </c>
      <c r="H864" s="1">
        <v>44</v>
      </c>
      <c r="I864" s="1" t="s">
        <v>35</v>
      </c>
      <c r="J864">
        <f t="shared" si="104"/>
        <v>1</v>
      </c>
      <c r="K864">
        <f t="shared" si="105"/>
        <v>0</v>
      </c>
      <c r="L864">
        <f t="shared" si="106"/>
        <v>0</v>
      </c>
      <c r="M864">
        <f t="shared" si="109"/>
        <v>14</v>
      </c>
      <c r="N864" s="6">
        <f t="shared" si="107"/>
        <v>0.1333333333333333</v>
      </c>
      <c r="O864" t="str">
        <f t="shared" si="110"/>
        <v>N</v>
      </c>
      <c r="P864" s="13">
        <f>VLOOKUP(E864, 'Season Position'!$A$52:$C$67,2,FALSE)</f>
        <v>11</v>
      </c>
      <c r="Q864" s="13" t="str">
        <f>VLOOKUP(E864, 'Season Position'!$A$52:$C$67,3,FALSE)</f>
        <v>Missed</v>
      </c>
      <c r="R864">
        <f t="shared" si="111"/>
        <v>1</v>
      </c>
      <c r="S864" s="21" t="str">
        <f t="shared" si="108"/>
        <v>50-59</v>
      </c>
    </row>
    <row r="865" spans="1:19" ht="15.75" customHeight="1">
      <c r="A865" s="1">
        <v>432</v>
      </c>
      <c r="B865" s="1">
        <v>2015</v>
      </c>
      <c r="C865" s="1">
        <v>11</v>
      </c>
      <c r="D865" s="1" t="s">
        <v>9</v>
      </c>
      <c r="E865" s="1" t="s">
        <v>10</v>
      </c>
      <c r="F865" s="1" t="s">
        <v>32</v>
      </c>
      <c r="G865" s="1">
        <v>44</v>
      </c>
      <c r="H865" s="1">
        <v>54</v>
      </c>
      <c r="I865" s="1" t="s">
        <v>37</v>
      </c>
      <c r="J865">
        <f t="shared" si="104"/>
        <v>0</v>
      </c>
      <c r="K865">
        <f t="shared" si="105"/>
        <v>1</v>
      </c>
      <c r="L865">
        <f t="shared" si="106"/>
        <v>0</v>
      </c>
      <c r="M865">
        <f t="shared" si="109"/>
        <v>15</v>
      </c>
      <c r="N865" s="6">
        <f t="shared" si="107"/>
        <v>6.6666666666666652E-2</v>
      </c>
      <c r="O865" t="str">
        <f t="shared" si="110"/>
        <v>N</v>
      </c>
      <c r="P865" s="13">
        <f>VLOOKUP(E865, 'Season Position'!$A$52:$C$67,2,FALSE)</f>
        <v>1</v>
      </c>
      <c r="Q865" s="13" t="str">
        <f>VLOOKUP(E865, 'Season Position'!$A$52:$C$67,3,FALSE)</f>
        <v>Playoffs</v>
      </c>
      <c r="R865">
        <f t="shared" si="111"/>
        <v>0</v>
      </c>
      <c r="S865" s="21" t="str">
        <f t="shared" si="108"/>
        <v>40-49</v>
      </c>
    </row>
    <row r="866" spans="1:19" ht="15.75" customHeight="1">
      <c r="A866" s="1">
        <v>433</v>
      </c>
      <c r="B866" s="1">
        <v>2015</v>
      </c>
      <c r="C866" s="1">
        <v>11</v>
      </c>
      <c r="D866" s="1" t="s">
        <v>9</v>
      </c>
      <c r="E866" s="1" t="s">
        <v>16</v>
      </c>
      <c r="F866" s="1" t="s">
        <v>26</v>
      </c>
      <c r="G866" s="1">
        <v>87</v>
      </c>
      <c r="H866" s="1">
        <v>102</v>
      </c>
      <c r="I866" s="1" t="s">
        <v>37</v>
      </c>
      <c r="J866">
        <f t="shared" si="104"/>
        <v>0</v>
      </c>
      <c r="K866">
        <f t="shared" si="105"/>
        <v>1</v>
      </c>
      <c r="L866">
        <f t="shared" si="106"/>
        <v>0</v>
      </c>
      <c r="M866">
        <f t="shared" si="109"/>
        <v>3</v>
      </c>
      <c r="N866" s="6">
        <f t="shared" si="107"/>
        <v>0.8666666666666667</v>
      </c>
      <c r="O866" t="str">
        <f t="shared" si="110"/>
        <v>N</v>
      </c>
      <c r="P866" s="13">
        <f>VLOOKUP(E866, 'Season Position'!$A$52:$C$67,2,FALSE)</f>
        <v>10</v>
      </c>
      <c r="Q866" s="13" t="str">
        <f>VLOOKUP(E866, 'Season Position'!$A$52:$C$67,3,FALSE)</f>
        <v>Missed</v>
      </c>
      <c r="R866">
        <f t="shared" si="111"/>
        <v>0</v>
      </c>
      <c r="S866" s="21" t="str">
        <f t="shared" si="108"/>
        <v>80-89</v>
      </c>
    </row>
    <row r="867" spans="1:19" ht="15.75" customHeight="1">
      <c r="A867" s="1">
        <v>433</v>
      </c>
      <c r="B867" s="1">
        <v>2015</v>
      </c>
      <c r="C867" s="1">
        <v>11</v>
      </c>
      <c r="D867" s="1" t="s">
        <v>9</v>
      </c>
      <c r="E867" s="1" t="s">
        <v>26</v>
      </c>
      <c r="F867" s="1" t="s">
        <v>16</v>
      </c>
      <c r="G867" s="1">
        <v>102</v>
      </c>
      <c r="H867" s="1">
        <v>87</v>
      </c>
      <c r="I867" s="1" t="s">
        <v>35</v>
      </c>
      <c r="J867">
        <f t="shared" si="104"/>
        <v>1</v>
      </c>
      <c r="K867">
        <f t="shared" si="105"/>
        <v>0</v>
      </c>
      <c r="L867">
        <f t="shared" si="106"/>
        <v>0</v>
      </c>
      <c r="M867">
        <f t="shared" si="109"/>
        <v>1</v>
      </c>
      <c r="N867" s="6">
        <f t="shared" si="107"/>
        <v>1</v>
      </c>
      <c r="O867" t="str">
        <f t="shared" si="110"/>
        <v>Y</v>
      </c>
      <c r="P867" s="13">
        <f>VLOOKUP(E867, 'Season Position'!$A$52:$C$67,2,FALSE)</f>
        <v>4</v>
      </c>
      <c r="Q867" s="13" t="str">
        <f>VLOOKUP(E867, 'Season Position'!$A$52:$C$67,3,FALSE)</f>
        <v>Playoffs</v>
      </c>
      <c r="R867">
        <f t="shared" si="111"/>
        <v>1</v>
      </c>
      <c r="S867" s="21" t="str">
        <f t="shared" si="108"/>
        <v>100-109</v>
      </c>
    </row>
    <row r="868" spans="1:19" ht="15.75" customHeight="1">
      <c r="A868" s="1">
        <v>434</v>
      </c>
      <c r="B868" s="1">
        <v>2015</v>
      </c>
      <c r="C868" s="1">
        <v>11</v>
      </c>
      <c r="D868" s="1" t="s">
        <v>9</v>
      </c>
      <c r="E868" s="1" t="s">
        <v>28</v>
      </c>
      <c r="F868" s="1" t="s">
        <v>25</v>
      </c>
      <c r="G868" s="1">
        <v>78</v>
      </c>
      <c r="H868" s="1">
        <v>62</v>
      </c>
      <c r="I868" s="1" t="s">
        <v>35</v>
      </c>
      <c r="J868">
        <f t="shared" si="104"/>
        <v>1</v>
      </c>
      <c r="K868">
        <f t="shared" si="105"/>
        <v>0</v>
      </c>
      <c r="L868">
        <f t="shared" si="106"/>
        <v>0</v>
      </c>
      <c r="M868">
        <f t="shared" si="109"/>
        <v>5</v>
      </c>
      <c r="N868" s="6">
        <f t="shared" si="107"/>
        <v>0.73333333333333339</v>
      </c>
      <c r="O868" t="str">
        <f t="shared" si="110"/>
        <v>N</v>
      </c>
      <c r="P868" s="13">
        <f>VLOOKUP(E868, 'Season Position'!$A$52:$C$67,2,FALSE)</f>
        <v>13</v>
      </c>
      <c r="Q868" s="13" t="str">
        <f>VLOOKUP(E868, 'Season Position'!$A$52:$C$67,3,FALSE)</f>
        <v>Missed</v>
      </c>
      <c r="R868">
        <f t="shared" si="111"/>
        <v>1</v>
      </c>
      <c r="S868" s="21" t="str">
        <f t="shared" si="108"/>
        <v>70-79</v>
      </c>
    </row>
    <row r="869" spans="1:19" ht="15.75" customHeight="1">
      <c r="A869" s="1">
        <v>434</v>
      </c>
      <c r="B869" s="1">
        <v>2015</v>
      </c>
      <c r="C869" s="1">
        <v>11</v>
      </c>
      <c r="D869" s="1" t="s">
        <v>9</v>
      </c>
      <c r="E869" s="1" t="s">
        <v>25</v>
      </c>
      <c r="F869" s="1" t="s">
        <v>28</v>
      </c>
      <c r="G869" s="1">
        <v>62</v>
      </c>
      <c r="H869" s="1">
        <v>78</v>
      </c>
      <c r="I869" s="1" t="s">
        <v>37</v>
      </c>
      <c r="J869">
        <f t="shared" si="104"/>
        <v>0</v>
      </c>
      <c r="K869">
        <f t="shared" si="105"/>
        <v>1</v>
      </c>
      <c r="L869">
        <f t="shared" si="106"/>
        <v>0</v>
      </c>
      <c r="M869">
        <f t="shared" si="109"/>
        <v>12</v>
      </c>
      <c r="N869" s="6">
        <f t="shared" si="107"/>
        <v>0.26666666666666672</v>
      </c>
      <c r="O869" t="str">
        <f t="shared" si="110"/>
        <v>N</v>
      </c>
      <c r="P869" s="13">
        <f>VLOOKUP(E869, 'Season Position'!$A$52:$C$67,2,FALSE)</f>
        <v>15</v>
      </c>
      <c r="Q869" s="13" t="str">
        <f>VLOOKUP(E869, 'Season Position'!$A$52:$C$67,3,FALSE)</f>
        <v>Missed</v>
      </c>
      <c r="R869">
        <f t="shared" si="111"/>
        <v>0</v>
      </c>
      <c r="S869" s="21" t="str">
        <f t="shared" si="108"/>
        <v>60-69</v>
      </c>
    </row>
    <row r="870" spans="1:19" ht="15.75" customHeight="1">
      <c r="A870" s="1">
        <v>435</v>
      </c>
      <c r="B870" s="1">
        <v>2015</v>
      </c>
      <c r="C870" s="1">
        <v>11</v>
      </c>
      <c r="D870" s="1" t="s">
        <v>9</v>
      </c>
      <c r="E870" s="1" t="s">
        <v>14</v>
      </c>
      <c r="F870" s="1" t="s">
        <v>12</v>
      </c>
      <c r="G870" s="1">
        <v>85</v>
      </c>
      <c r="H870" s="1">
        <v>77</v>
      </c>
      <c r="I870" s="1" t="s">
        <v>35</v>
      </c>
      <c r="J870">
        <f t="shared" si="104"/>
        <v>1</v>
      </c>
      <c r="K870">
        <f t="shared" si="105"/>
        <v>0</v>
      </c>
      <c r="L870">
        <f t="shared" si="106"/>
        <v>0</v>
      </c>
      <c r="M870">
        <f t="shared" si="109"/>
        <v>4</v>
      </c>
      <c r="N870" s="6">
        <f t="shared" si="107"/>
        <v>0.8</v>
      </c>
      <c r="O870" t="str">
        <f t="shared" si="110"/>
        <v>N</v>
      </c>
      <c r="P870" s="13">
        <f>VLOOKUP(E870, 'Season Position'!$A$52:$C$67,2,FALSE)</f>
        <v>16</v>
      </c>
      <c r="Q870" s="13" t="str">
        <f>VLOOKUP(E870, 'Season Position'!$A$52:$C$67,3,FALSE)</f>
        <v>Missed</v>
      </c>
      <c r="R870">
        <f t="shared" si="111"/>
        <v>1</v>
      </c>
      <c r="S870" s="21" t="str">
        <f t="shared" si="108"/>
        <v>80-89</v>
      </c>
    </row>
    <row r="871" spans="1:19" ht="15.75" customHeight="1">
      <c r="A871" s="1">
        <v>435</v>
      </c>
      <c r="B871" s="1">
        <v>2015</v>
      </c>
      <c r="C871" s="1">
        <v>11</v>
      </c>
      <c r="D871" s="1" t="s">
        <v>9</v>
      </c>
      <c r="E871" s="1" t="s">
        <v>12</v>
      </c>
      <c r="F871" s="1" t="s">
        <v>14</v>
      </c>
      <c r="G871" s="1">
        <v>77</v>
      </c>
      <c r="H871" s="1">
        <v>85</v>
      </c>
      <c r="I871" s="1" t="s">
        <v>37</v>
      </c>
      <c r="J871">
        <f t="shared" si="104"/>
        <v>0</v>
      </c>
      <c r="K871">
        <f t="shared" si="105"/>
        <v>1</v>
      </c>
      <c r="L871">
        <f t="shared" si="106"/>
        <v>0</v>
      </c>
      <c r="M871">
        <f t="shared" si="109"/>
        <v>6</v>
      </c>
      <c r="N871" s="6">
        <f t="shared" si="107"/>
        <v>0.66666666666666674</v>
      </c>
      <c r="O871" t="str">
        <f t="shared" si="110"/>
        <v>N</v>
      </c>
      <c r="P871" s="13">
        <f>VLOOKUP(E871, 'Season Position'!$A$52:$C$67,2,FALSE)</f>
        <v>2</v>
      </c>
      <c r="Q871" s="13" t="str">
        <f>VLOOKUP(E871, 'Season Position'!$A$52:$C$67,3,FALSE)</f>
        <v>Playoffs</v>
      </c>
      <c r="R871">
        <f t="shared" si="111"/>
        <v>0</v>
      </c>
      <c r="S871" s="21" t="str">
        <f t="shared" si="108"/>
        <v>70-79</v>
      </c>
    </row>
    <row r="872" spans="1:19" ht="15.75" customHeight="1">
      <c r="A872" s="1">
        <v>436</v>
      </c>
      <c r="B872" s="1">
        <v>2015</v>
      </c>
      <c r="C872" s="1">
        <v>11</v>
      </c>
      <c r="D872" s="1" t="s">
        <v>9</v>
      </c>
      <c r="E872" s="1" t="s">
        <v>13</v>
      </c>
      <c r="F872" s="1" t="s">
        <v>20</v>
      </c>
      <c r="G872" s="1">
        <v>67</v>
      </c>
      <c r="H872" s="1">
        <v>74</v>
      </c>
      <c r="I872" s="1" t="s">
        <v>37</v>
      </c>
      <c r="J872">
        <f t="shared" si="104"/>
        <v>0</v>
      </c>
      <c r="K872">
        <f t="shared" si="105"/>
        <v>1</v>
      </c>
      <c r="L872">
        <f t="shared" si="106"/>
        <v>0</v>
      </c>
      <c r="M872">
        <f t="shared" si="109"/>
        <v>11</v>
      </c>
      <c r="N872" s="6">
        <f t="shared" si="107"/>
        <v>0.33333333333333337</v>
      </c>
      <c r="O872" t="str">
        <f t="shared" si="110"/>
        <v>N</v>
      </c>
      <c r="P872" s="13">
        <f>VLOOKUP(E872, 'Season Position'!$A$52:$C$67,2,FALSE)</f>
        <v>7</v>
      </c>
      <c r="Q872" s="13" t="str">
        <f>VLOOKUP(E872, 'Season Position'!$A$52:$C$67,3,FALSE)</f>
        <v>Playoffs</v>
      </c>
      <c r="R872">
        <f t="shared" si="111"/>
        <v>0</v>
      </c>
      <c r="S872" s="21" t="str">
        <f t="shared" si="108"/>
        <v>60-69</v>
      </c>
    </row>
    <row r="873" spans="1:19" ht="15.75" customHeight="1">
      <c r="A873" s="1">
        <v>436</v>
      </c>
      <c r="B873" s="1">
        <v>2015</v>
      </c>
      <c r="C873" s="1">
        <v>11</v>
      </c>
      <c r="D873" s="1" t="s">
        <v>9</v>
      </c>
      <c r="E873" s="1" t="s">
        <v>20</v>
      </c>
      <c r="F873" s="1" t="s">
        <v>13</v>
      </c>
      <c r="G873" s="1">
        <v>74</v>
      </c>
      <c r="H873" s="1">
        <v>67</v>
      </c>
      <c r="I873" s="1" t="s">
        <v>35</v>
      </c>
      <c r="J873">
        <f t="shared" si="104"/>
        <v>1</v>
      </c>
      <c r="K873">
        <f t="shared" si="105"/>
        <v>0</v>
      </c>
      <c r="L873">
        <f t="shared" si="106"/>
        <v>0</v>
      </c>
      <c r="M873">
        <f t="shared" si="109"/>
        <v>7</v>
      </c>
      <c r="N873" s="6">
        <f t="shared" si="107"/>
        <v>0.6</v>
      </c>
      <c r="O873" t="str">
        <f t="shared" si="110"/>
        <v>N</v>
      </c>
      <c r="P873" s="13">
        <f>VLOOKUP(E873, 'Season Position'!$A$52:$C$67,2,FALSE)</f>
        <v>5</v>
      </c>
      <c r="Q873" s="13" t="str">
        <f>VLOOKUP(E873, 'Season Position'!$A$52:$C$67,3,FALSE)</f>
        <v>Playoffs</v>
      </c>
      <c r="R873">
        <f t="shared" si="111"/>
        <v>1</v>
      </c>
      <c r="S873" s="21" t="str">
        <f t="shared" si="108"/>
        <v>70-79</v>
      </c>
    </row>
    <row r="874" spans="1:19" ht="15.75" customHeight="1">
      <c r="A874" s="1">
        <v>437</v>
      </c>
      <c r="B874" s="1">
        <v>2015</v>
      </c>
      <c r="C874" s="1">
        <v>11</v>
      </c>
      <c r="D874" s="1" t="s">
        <v>9</v>
      </c>
      <c r="E874" s="1" t="s">
        <v>21</v>
      </c>
      <c r="F874" s="1" t="s">
        <v>18</v>
      </c>
      <c r="G874" s="1">
        <v>70</v>
      </c>
      <c r="H874" s="1">
        <v>100</v>
      </c>
      <c r="I874" s="1" t="s">
        <v>37</v>
      </c>
      <c r="J874">
        <f t="shared" si="104"/>
        <v>0</v>
      </c>
      <c r="K874">
        <f t="shared" si="105"/>
        <v>1</v>
      </c>
      <c r="L874">
        <f t="shared" si="106"/>
        <v>0</v>
      </c>
      <c r="M874">
        <f t="shared" si="109"/>
        <v>10</v>
      </c>
      <c r="N874" s="6">
        <f t="shared" si="107"/>
        <v>0.4</v>
      </c>
      <c r="O874" t="str">
        <f t="shared" si="110"/>
        <v>N</v>
      </c>
      <c r="P874" s="13">
        <f>VLOOKUP(E874, 'Season Position'!$A$52:$C$67,2,FALSE)</f>
        <v>9</v>
      </c>
      <c r="Q874" s="13" t="str">
        <f>VLOOKUP(E874, 'Season Position'!$A$52:$C$67,3,FALSE)</f>
        <v>Missed</v>
      </c>
      <c r="R874">
        <f t="shared" si="111"/>
        <v>0</v>
      </c>
      <c r="S874" s="21" t="str">
        <f t="shared" si="108"/>
        <v>70-79</v>
      </c>
    </row>
    <row r="875" spans="1:19" ht="15.75" customHeight="1">
      <c r="A875" s="1">
        <v>437</v>
      </c>
      <c r="B875" s="1">
        <v>2015</v>
      </c>
      <c r="C875" s="1">
        <v>11</v>
      </c>
      <c r="D875" s="1" t="s">
        <v>9</v>
      </c>
      <c r="E875" s="1" t="s">
        <v>18</v>
      </c>
      <c r="F875" s="1" t="s">
        <v>21</v>
      </c>
      <c r="G875" s="1">
        <v>100</v>
      </c>
      <c r="H875" s="1">
        <v>70</v>
      </c>
      <c r="I875" s="1" t="s">
        <v>35</v>
      </c>
      <c r="J875">
        <f t="shared" si="104"/>
        <v>1</v>
      </c>
      <c r="K875">
        <f t="shared" si="105"/>
        <v>0</v>
      </c>
      <c r="L875">
        <f t="shared" si="106"/>
        <v>0</v>
      </c>
      <c r="M875">
        <f t="shared" si="109"/>
        <v>2</v>
      </c>
      <c r="N875" s="6">
        <f t="shared" si="107"/>
        <v>0.93333333333333335</v>
      </c>
      <c r="O875" t="str">
        <f t="shared" si="110"/>
        <v>Y</v>
      </c>
      <c r="P875" s="13">
        <f>VLOOKUP(E875, 'Season Position'!$A$52:$C$67,2,FALSE)</f>
        <v>3</v>
      </c>
      <c r="Q875" s="13" t="str">
        <f>VLOOKUP(E875, 'Season Position'!$A$52:$C$67,3,FALSE)</f>
        <v>Playoffs</v>
      </c>
      <c r="R875">
        <f t="shared" si="111"/>
        <v>1</v>
      </c>
      <c r="S875" s="21" t="str">
        <f t="shared" si="108"/>
        <v>100-109</v>
      </c>
    </row>
    <row r="876" spans="1:19" ht="15.75" customHeight="1">
      <c r="A876" s="1">
        <v>438</v>
      </c>
      <c r="B876" s="1">
        <v>2015</v>
      </c>
      <c r="C876" s="1">
        <v>11</v>
      </c>
      <c r="D876" s="1" t="s">
        <v>9</v>
      </c>
      <c r="E876" s="1" t="s">
        <v>31</v>
      </c>
      <c r="F876" s="1" t="s">
        <v>34</v>
      </c>
      <c r="G876" s="1">
        <v>73</v>
      </c>
      <c r="H876" s="1">
        <v>73</v>
      </c>
      <c r="I876" s="1" t="s">
        <v>36</v>
      </c>
      <c r="J876">
        <f t="shared" si="104"/>
        <v>0</v>
      </c>
      <c r="K876">
        <f t="shared" si="105"/>
        <v>0</v>
      </c>
      <c r="L876">
        <f t="shared" si="106"/>
        <v>1</v>
      </c>
      <c r="M876">
        <f t="shared" si="109"/>
        <v>8</v>
      </c>
      <c r="N876" s="6">
        <f t="shared" si="107"/>
        <v>0.53333333333333333</v>
      </c>
      <c r="O876" t="str">
        <f t="shared" si="110"/>
        <v>N</v>
      </c>
      <c r="P876" s="13">
        <f>VLOOKUP(E876, 'Season Position'!$A$52:$C$67,2,FALSE)</f>
        <v>14</v>
      </c>
      <c r="Q876" s="13" t="str">
        <f>VLOOKUP(E876, 'Season Position'!$A$52:$C$67,3,FALSE)</f>
        <v>Missed</v>
      </c>
      <c r="R876">
        <f t="shared" si="111"/>
        <v>0.5</v>
      </c>
      <c r="S876" s="21" t="str">
        <f t="shared" si="108"/>
        <v>70-79</v>
      </c>
    </row>
    <row r="877" spans="1:19" ht="15.75" customHeight="1">
      <c r="A877" s="1">
        <v>438</v>
      </c>
      <c r="B877" s="1">
        <v>2015</v>
      </c>
      <c r="C877" s="1">
        <v>11</v>
      </c>
      <c r="D877" s="1" t="s">
        <v>9</v>
      </c>
      <c r="E877" s="1" t="s">
        <v>34</v>
      </c>
      <c r="F877" s="1" t="s">
        <v>31</v>
      </c>
      <c r="G877" s="1">
        <v>73</v>
      </c>
      <c r="H877" s="1">
        <v>73</v>
      </c>
      <c r="I877" s="1" t="s">
        <v>36</v>
      </c>
      <c r="J877">
        <f t="shared" si="104"/>
        <v>0</v>
      </c>
      <c r="K877">
        <f t="shared" si="105"/>
        <v>0</v>
      </c>
      <c r="L877">
        <f t="shared" si="106"/>
        <v>1</v>
      </c>
      <c r="M877">
        <f t="shared" si="109"/>
        <v>8</v>
      </c>
      <c r="N877" s="6">
        <f t="shared" si="107"/>
        <v>0.53333333333333333</v>
      </c>
      <c r="O877" t="str">
        <f t="shared" si="110"/>
        <v>N</v>
      </c>
      <c r="P877" s="13">
        <f>VLOOKUP(E877, 'Season Position'!$A$52:$C$67,2,FALSE)</f>
        <v>6</v>
      </c>
      <c r="Q877" s="13" t="str">
        <f>VLOOKUP(E877, 'Season Position'!$A$52:$C$67,3,FALSE)</f>
        <v>Playoffs</v>
      </c>
      <c r="R877">
        <f t="shared" si="111"/>
        <v>0.5</v>
      </c>
      <c r="S877" s="21" t="str">
        <f t="shared" si="108"/>
        <v>70-79</v>
      </c>
    </row>
    <row r="878" spans="1:19" ht="15.75" customHeight="1">
      <c r="A878" s="1">
        <v>439</v>
      </c>
      <c r="B878" s="1">
        <v>2015</v>
      </c>
      <c r="C878" s="1">
        <v>11</v>
      </c>
      <c r="D878" s="1" t="s">
        <v>9</v>
      </c>
      <c r="E878" s="1" t="s">
        <v>30</v>
      </c>
      <c r="F878" s="1" t="s">
        <v>33</v>
      </c>
      <c r="G878" s="1">
        <v>61</v>
      </c>
      <c r="H878" s="1">
        <v>40</v>
      </c>
      <c r="I878" s="1" t="s">
        <v>35</v>
      </c>
      <c r="J878">
        <f t="shared" si="104"/>
        <v>1</v>
      </c>
      <c r="K878">
        <f t="shared" si="105"/>
        <v>0</v>
      </c>
      <c r="L878">
        <f t="shared" si="106"/>
        <v>0</v>
      </c>
      <c r="M878">
        <f t="shared" si="109"/>
        <v>13</v>
      </c>
      <c r="N878" s="6">
        <f t="shared" si="107"/>
        <v>0.19999999999999996</v>
      </c>
      <c r="O878" t="str">
        <f t="shared" si="110"/>
        <v>N</v>
      </c>
      <c r="P878" s="13">
        <f>VLOOKUP(E878, 'Season Position'!$A$52:$C$67,2,FALSE)</f>
        <v>12</v>
      </c>
      <c r="Q878" s="13" t="str">
        <f>VLOOKUP(E878, 'Season Position'!$A$52:$C$67,3,FALSE)</f>
        <v>Missed</v>
      </c>
      <c r="R878">
        <f t="shared" si="111"/>
        <v>1</v>
      </c>
      <c r="S878" s="21" t="str">
        <f t="shared" si="108"/>
        <v>60-69</v>
      </c>
    </row>
    <row r="879" spans="1:19" ht="15.75" customHeight="1">
      <c r="A879" s="1">
        <v>439</v>
      </c>
      <c r="B879" s="1">
        <v>2015</v>
      </c>
      <c r="C879" s="1">
        <v>11</v>
      </c>
      <c r="D879" s="1" t="s">
        <v>9</v>
      </c>
      <c r="E879" s="1" t="s">
        <v>33</v>
      </c>
      <c r="F879" s="1" t="s">
        <v>30</v>
      </c>
      <c r="G879" s="1">
        <v>40</v>
      </c>
      <c r="H879" s="1">
        <v>61</v>
      </c>
      <c r="I879" s="1" t="s">
        <v>37</v>
      </c>
      <c r="J879">
        <f t="shared" si="104"/>
        <v>0</v>
      </c>
      <c r="K879">
        <f t="shared" si="105"/>
        <v>1</v>
      </c>
      <c r="L879">
        <f t="shared" si="106"/>
        <v>0</v>
      </c>
      <c r="M879">
        <f t="shared" si="109"/>
        <v>16</v>
      </c>
      <c r="N879" s="6">
        <f t="shared" si="107"/>
        <v>0</v>
      </c>
      <c r="O879" t="str">
        <f t="shared" si="110"/>
        <v>N</v>
      </c>
      <c r="P879" s="13">
        <f>VLOOKUP(E879, 'Season Position'!$A$52:$C$67,2,FALSE)</f>
        <v>8</v>
      </c>
      <c r="Q879" s="13" t="str">
        <f>VLOOKUP(E879, 'Season Position'!$A$52:$C$67,3,FALSE)</f>
        <v>Playoffs</v>
      </c>
      <c r="R879">
        <f t="shared" si="111"/>
        <v>0</v>
      </c>
      <c r="S879" s="21" t="str">
        <f t="shared" si="108"/>
        <v>40-49</v>
      </c>
    </row>
    <row r="880" spans="1:19" ht="15.75" customHeight="1">
      <c r="A880" s="1">
        <v>440</v>
      </c>
      <c r="B880" s="1">
        <v>2015</v>
      </c>
      <c r="C880" s="1">
        <v>12</v>
      </c>
      <c r="D880" s="1" t="s">
        <v>9</v>
      </c>
      <c r="E880" s="1" t="s">
        <v>25</v>
      </c>
      <c r="F880" s="1" t="s">
        <v>10</v>
      </c>
      <c r="G880" s="1">
        <v>94</v>
      </c>
      <c r="H880" s="1">
        <v>72</v>
      </c>
      <c r="I880" s="1" t="s">
        <v>35</v>
      </c>
      <c r="J880">
        <f t="shared" si="104"/>
        <v>1</v>
      </c>
      <c r="K880">
        <f t="shared" si="105"/>
        <v>0</v>
      </c>
      <c r="L880">
        <f t="shared" si="106"/>
        <v>0</v>
      </c>
      <c r="M880">
        <f t="shared" si="109"/>
        <v>5</v>
      </c>
      <c r="N880" s="6">
        <f t="shared" si="107"/>
        <v>0.73333333333333339</v>
      </c>
      <c r="O880" t="str">
        <f t="shared" si="110"/>
        <v>N</v>
      </c>
      <c r="P880" s="13">
        <f>VLOOKUP(E880, 'Season Position'!$A$52:$C$67,2,FALSE)</f>
        <v>15</v>
      </c>
      <c r="Q880" s="13" t="str">
        <f>VLOOKUP(E880, 'Season Position'!$A$52:$C$67,3,FALSE)</f>
        <v>Missed</v>
      </c>
      <c r="R880">
        <f t="shared" si="111"/>
        <v>1</v>
      </c>
      <c r="S880" s="21" t="str">
        <f t="shared" si="108"/>
        <v>90-99</v>
      </c>
    </row>
    <row r="881" spans="1:19" ht="15.75" customHeight="1">
      <c r="A881" s="1">
        <v>440</v>
      </c>
      <c r="B881" s="1">
        <v>2015</v>
      </c>
      <c r="C881" s="1">
        <v>12</v>
      </c>
      <c r="D881" s="1" t="s">
        <v>9</v>
      </c>
      <c r="E881" s="1" t="s">
        <v>10</v>
      </c>
      <c r="F881" s="1" t="s">
        <v>25</v>
      </c>
      <c r="G881" s="1">
        <v>72</v>
      </c>
      <c r="H881" s="1">
        <v>94</v>
      </c>
      <c r="I881" s="1" t="s">
        <v>37</v>
      </c>
      <c r="J881">
        <f t="shared" si="104"/>
        <v>0</v>
      </c>
      <c r="K881">
        <f t="shared" si="105"/>
        <v>1</v>
      </c>
      <c r="L881">
        <f t="shared" si="106"/>
        <v>0</v>
      </c>
      <c r="M881">
        <f t="shared" si="109"/>
        <v>14</v>
      </c>
      <c r="N881" s="6">
        <f t="shared" si="107"/>
        <v>0.1333333333333333</v>
      </c>
      <c r="O881" t="str">
        <f t="shared" si="110"/>
        <v>N</v>
      </c>
      <c r="P881" s="13">
        <f>VLOOKUP(E881, 'Season Position'!$A$52:$C$67,2,FALSE)</f>
        <v>1</v>
      </c>
      <c r="Q881" s="13" t="str">
        <f>VLOOKUP(E881, 'Season Position'!$A$52:$C$67,3,FALSE)</f>
        <v>Playoffs</v>
      </c>
      <c r="R881">
        <f t="shared" si="111"/>
        <v>0</v>
      </c>
      <c r="S881" s="21" t="str">
        <f t="shared" si="108"/>
        <v>70-79</v>
      </c>
    </row>
    <row r="882" spans="1:19" ht="15.75" customHeight="1">
      <c r="A882" s="1">
        <v>441</v>
      </c>
      <c r="B882" s="1">
        <v>2015</v>
      </c>
      <c r="C882" s="1">
        <v>12</v>
      </c>
      <c r="D882" s="1" t="s">
        <v>9</v>
      </c>
      <c r="E882" s="1" t="s">
        <v>21</v>
      </c>
      <c r="F882" s="1" t="s">
        <v>16</v>
      </c>
      <c r="G882" s="1">
        <v>63</v>
      </c>
      <c r="H882" s="1">
        <v>79</v>
      </c>
      <c r="I882" s="1" t="s">
        <v>37</v>
      </c>
      <c r="J882">
        <f t="shared" si="104"/>
        <v>0</v>
      </c>
      <c r="K882">
        <f t="shared" si="105"/>
        <v>1</v>
      </c>
      <c r="L882">
        <f t="shared" si="106"/>
        <v>0</v>
      </c>
      <c r="M882">
        <f t="shared" si="109"/>
        <v>16</v>
      </c>
      <c r="N882" s="6">
        <f t="shared" si="107"/>
        <v>0</v>
      </c>
      <c r="O882" t="str">
        <f t="shared" si="110"/>
        <v>N</v>
      </c>
      <c r="P882" s="13">
        <f>VLOOKUP(E882, 'Season Position'!$A$52:$C$67,2,FALSE)</f>
        <v>9</v>
      </c>
      <c r="Q882" s="13" t="str">
        <f>VLOOKUP(E882, 'Season Position'!$A$52:$C$67,3,FALSE)</f>
        <v>Missed</v>
      </c>
      <c r="R882">
        <f t="shared" si="111"/>
        <v>0</v>
      </c>
      <c r="S882" s="21" t="str">
        <f t="shared" si="108"/>
        <v>60-69</v>
      </c>
    </row>
    <row r="883" spans="1:19" ht="15.75" customHeight="1">
      <c r="A883" s="1">
        <v>441</v>
      </c>
      <c r="B883" s="1">
        <v>2015</v>
      </c>
      <c r="C883" s="1">
        <v>12</v>
      </c>
      <c r="D883" s="1" t="s">
        <v>9</v>
      </c>
      <c r="E883" s="1" t="s">
        <v>16</v>
      </c>
      <c r="F883" s="1" t="s">
        <v>21</v>
      </c>
      <c r="G883" s="1">
        <v>79</v>
      </c>
      <c r="H883" s="1">
        <v>63</v>
      </c>
      <c r="I883" s="1" t="s">
        <v>35</v>
      </c>
      <c r="J883">
        <f t="shared" si="104"/>
        <v>1</v>
      </c>
      <c r="K883">
        <f t="shared" si="105"/>
        <v>0</v>
      </c>
      <c r="L883">
        <f t="shared" si="106"/>
        <v>0</v>
      </c>
      <c r="M883">
        <f t="shared" si="109"/>
        <v>11</v>
      </c>
      <c r="N883" s="6">
        <f t="shared" si="107"/>
        <v>0.33333333333333337</v>
      </c>
      <c r="O883" t="str">
        <f t="shared" si="110"/>
        <v>N</v>
      </c>
      <c r="P883" s="13">
        <f>VLOOKUP(E883, 'Season Position'!$A$52:$C$67,2,FALSE)</f>
        <v>10</v>
      </c>
      <c r="Q883" s="13" t="str">
        <f>VLOOKUP(E883, 'Season Position'!$A$52:$C$67,3,FALSE)</f>
        <v>Missed</v>
      </c>
      <c r="R883">
        <f t="shared" si="111"/>
        <v>1</v>
      </c>
      <c r="S883" s="21" t="str">
        <f t="shared" si="108"/>
        <v>70-79</v>
      </c>
    </row>
    <row r="884" spans="1:19" ht="15.75" customHeight="1">
      <c r="A884" s="1">
        <v>442</v>
      </c>
      <c r="B884" s="1">
        <v>2015</v>
      </c>
      <c r="C884" s="1">
        <v>12</v>
      </c>
      <c r="D884" s="1" t="s">
        <v>9</v>
      </c>
      <c r="E884" s="1" t="s">
        <v>13</v>
      </c>
      <c r="F884" s="1" t="s">
        <v>34</v>
      </c>
      <c r="G884" s="1">
        <v>82</v>
      </c>
      <c r="H884" s="1">
        <v>94</v>
      </c>
      <c r="I884" s="1" t="s">
        <v>37</v>
      </c>
      <c r="J884">
        <f t="shared" si="104"/>
        <v>0</v>
      </c>
      <c r="K884">
        <f t="shared" si="105"/>
        <v>1</v>
      </c>
      <c r="L884">
        <f t="shared" si="106"/>
        <v>0</v>
      </c>
      <c r="M884">
        <f t="shared" si="109"/>
        <v>9</v>
      </c>
      <c r="N884" s="6">
        <f t="shared" si="107"/>
        <v>0.46666666666666667</v>
      </c>
      <c r="O884" t="str">
        <f t="shared" si="110"/>
        <v>N</v>
      </c>
      <c r="P884" s="13">
        <f>VLOOKUP(E884, 'Season Position'!$A$52:$C$67,2,FALSE)</f>
        <v>7</v>
      </c>
      <c r="Q884" s="13" t="str">
        <f>VLOOKUP(E884, 'Season Position'!$A$52:$C$67,3,FALSE)</f>
        <v>Playoffs</v>
      </c>
      <c r="R884">
        <f t="shared" si="111"/>
        <v>0</v>
      </c>
      <c r="S884" s="21" t="str">
        <f t="shared" si="108"/>
        <v>80-89</v>
      </c>
    </row>
    <row r="885" spans="1:19" ht="15.75" customHeight="1">
      <c r="A885" s="1">
        <v>442</v>
      </c>
      <c r="B885" s="1">
        <v>2015</v>
      </c>
      <c r="C885" s="1">
        <v>12</v>
      </c>
      <c r="D885" s="1" t="s">
        <v>9</v>
      </c>
      <c r="E885" s="1" t="s">
        <v>34</v>
      </c>
      <c r="F885" s="1" t="s">
        <v>13</v>
      </c>
      <c r="G885" s="1">
        <v>94</v>
      </c>
      <c r="H885" s="1">
        <v>82</v>
      </c>
      <c r="I885" s="1" t="s">
        <v>35</v>
      </c>
      <c r="J885">
        <f t="shared" si="104"/>
        <v>1</v>
      </c>
      <c r="K885">
        <f t="shared" si="105"/>
        <v>0</v>
      </c>
      <c r="L885">
        <f t="shared" si="106"/>
        <v>0</v>
      </c>
      <c r="M885">
        <f t="shared" si="109"/>
        <v>5</v>
      </c>
      <c r="N885" s="6">
        <f t="shared" si="107"/>
        <v>0.73333333333333339</v>
      </c>
      <c r="O885" t="str">
        <f t="shared" si="110"/>
        <v>N</v>
      </c>
      <c r="P885" s="13">
        <f>VLOOKUP(E885, 'Season Position'!$A$52:$C$67,2,FALSE)</f>
        <v>6</v>
      </c>
      <c r="Q885" s="13" t="str">
        <f>VLOOKUP(E885, 'Season Position'!$A$52:$C$67,3,FALSE)</f>
        <v>Playoffs</v>
      </c>
      <c r="R885">
        <f t="shared" si="111"/>
        <v>1</v>
      </c>
      <c r="S885" s="21" t="str">
        <f t="shared" si="108"/>
        <v>90-99</v>
      </c>
    </row>
    <row r="886" spans="1:19" ht="15.75" customHeight="1">
      <c r="A886" s="1">
        <v>443</v>
      </c>
      <c r="B886" s="1">
        <v>2015</v>
      </c>
      <c r="C886" s="1">
        <v>12</v>
      </c>
      <c r="D886" s="1" t="s">
        <v>9</v>
      </c>
      <c r="E886" s="1" t="s">
        <v>26</v>
      </c>
      <c r="F886" s="1" t="s">
        <v>18</v>
      </c>
      <c r="G886" s="1">
        <v>105</v>
      </c>
      <c r="H886" s="1">
        <v>99</v>
      </c>
      <c r="I886" s="1" t="s">
        <v>35</v>
      </c>
      <c r="J886">
        <f t="shared" si="104"/>
        <v>1</v>
      </c>
      <c r="K886">
        <f t="shared" si="105"/>
        <v>0</v>
      </c>
      <c r="L886">
        <f t="shared" si="106"/>
        <v>0</v>
      </c>
      <c r="M886">
        <f t="shared" si="109"/>
        <v>2</v>
      </c>
      <c r="N886" s="6">
        <f t="shared" si="107"/>
        <v>0.93333333333333335</v>
      </c>
      <c r="O886" t="str">
        <f t="shared" si="110"/>
        <v>Y</v>
      </c>
      <c r="P886" s="13">
        <f>VLOOKUP(E886, 'Season Position'!$A$52:$C$67,2,FALSE)</f>
        <v>4</v>
      </c>
      <c r="Q886" s="13" t="str">
        <f>VLOOKUP(E886, 'Season Position'!$A$52:$C$67,3,FALSE)</f>
        <v>Playoffs</v>
      </c>
      <c r="R886">
        <f t="shared" si="111"/>
        <v>1</v>
      </c>
      <c r="S886" s="21" t="str">
        <f t="shared" si="108"/>
        <v>100-109</v>
      </c>
    </row>
    <row r="887" spans="1:19" ht="15.75" customHeight="1">
      <c r="A887" s="1">
        <v>443</v>
      </c>
      <c r="B887" s="1">
        <v>2015</v>
      </c>
      <c r="C887" s="1">
        <v>12</v>
      </c>
      <c r="D887" s="1" t="s">
        <v>9</v>
      </c>
      <c r="E887" s="1" t="s">
        <v>18</v>
      </c>
      <c r="F887" s="1" t="s">
        <v>26</v>
      </c>
      <c r="G887" s="1">
        <v>99</v>
      </c>
      <c r="H887" s="1">
        <v>105</v>
      </c>
      <c r="I887" s="1" t="s">
        <v>37</v>
      </c>
      <c r="J887">
        <f t="shared" si="104"/>
        <v>0</v>
      </c>
      <c r="K887">
        <f t="shared" si="105"/>
        <v>1</v>
      </c>
      <c r="L887">
        <f t="shared" si="106"/>
        <v>0</v>
      </c>
      <c r="M887">
        <f t="shared" si="109"/>
        <v>3</v>
      </c>
      <c r="N887" s="6">
        <f t="shared" si="107"/>
        <v>0.8666666666666667</v>
      </c>
      <c r="O887" t="str">
        <f t="shared" si="110"/>
        <v>N</v>
      </c>
      <c r="P887" s="13">
        <f>VLOOKUP(E887, 'Season Position'!$A$52:$C$67,2,FALSE)</f>
        <v>3</v>
      </c>
      <c r="Q887" s="13" t="str">
        <f>VLOOKUP(E887, 'Season Position'!$A$52:$C$67,3,FALSE)</f>
        <v>Playoffs</v>
      </c>
      <c r="R887">
        <f t="shared" si="111"/>
        <v>0</v>
      </c>
      <c r="S887" s="21" t="str">
        <f t="shared" si="108"/>
        <v>90-99</v>
      </c>
    </row>
    <row r="888" spans="1:19" ht="15.75" customHeight="1">
      <c r="A888" s="1">
        <v>444</v>
      </c>
      <c r="B888" s="1">
        <v>2015</v>
      </c>
      <c r="C888" s="1">
        <v>12</v>
      </c>
      <c r="D888" s="1" t="s">
        <v>9</v>
      </c>
      <c r="E888" s="1" t="s">
        <v>31</v>
      </c>
      <c r="F888" s="1" t="s">
        <v>20</v>
      </c>
      <c r="G888" s="1">
        <v>70</v>
      </c>
      <c r="H888" s="1">
        <v>73</v>
      </c>
      <c r="I888" s="1" t="s">
        <v>37</v>
      </c>
      <c r="J888">
        <f t="shared" si="104"/>
        <v>0</v>
      </c>
      <c r="K888">
        <f t="shared" si="105"/>
        <v>1</v>
      </c>
      <c r="L888">
        <f t="shared" si="106"/>
        <v>0</v>
      </c>
      <c r="M888">
        <f t="shared" si="109"/>
        <v>15</v>
      </c>
      <c r="N888" s="6">
        <f t="shared" si="107"/>
        <v>6.6666666666666652E-2</v>
      </c>
      <c r="O888" t="str">
        <f t="shared" si="110"/>
        <v>N</v>
      </c>
      <c r="P888" s="13">
        <f>VLOOKUP(E888, 'Season Position'!$A$52:$C$67,2,FALSE)</f>
        <v>14</v>
      </c>
      <c r="Q888" s="13" t="str">
        <f>VLOOKUP(E888, 'Season Position'!$A$52:$C$67,3,FALSE)</f>
        <v>Missed</v>
      </c>
      <c r="R888">
        <f t="shared" si="111"/>
        <v>0</v>
      </c>
      <c r="S888" s="21" t="str">
        <f t="shared" si="108"/>
        <v>70-79</v>
      </c>
    </row>
    <row r="889" spans="1:19" ht="15.75" customHeight="1">
      <c r="A889" s="1">
        <v>444</v>
      </c>
      <c r="B889" s="1">
        <v>2015</v>
      </c>
      <c r="C889" s="1">
        <v>12</v>
      </c>
      <c r="D889" s="1" t="s">
        <v>9</v>
      </c>
      <c r="E889" s="1" t="s">
        <v>20</v>
      </c>
      <c r="F889" s="1" t="s">
        <v>31</v>
      </c>
      <c r="G889" s="1">
        <v>73</v>
      </c>
      <c r="H889" s="1">
        <v>70</v>
      </c>
      <c r="I889" s="1" t="s">
        <v>35</v>
      </c>
      <c r="J889">
        <f t="shared" si="104"/>
        <v>1</v>
      </c>
      <c r="K889">
        <f t="shared" si="105"/>
        <v>0</v>
      </c>
      <c r="L889">
        <f t="shared" si="106"/>
        <v>0</v>
      </c>
      <c r="M889">
        <f t="shared" si="109"/>
        <v>13</v>
      </c>
      <c r="N889" s="6">
        <f t="shared" si="107"/>
        <v>0.19999999999999996</v>
      </c>
      <c r="O889" t="str">
        <f t="shared" si="110"/>
        <v>N</v>
      </c>
      <c r="P889" s="13">
        <f>VLOOKUP(E889, 'Season Position'!$A$52:$C$67,2,FALSE)</f>
        <v>5</v>
      </c>
      <c r="Q889" s="13" t="str">
        <f>VLOOKUP(E889, 'Season Position'!$A$52:$C$67,3,FALSE)</f>
        <v>Playoffs</v>
      </c>
      <c r="R889">
        <f t="shared" si="111"/>
        <v>1</v>
      </c>
      <c r="S889" s="21" t="str">
        <f t="shared" si="108"/>
        <v>70-79</v>
      </c>
    </row>
    <row r="890" spans="1:19" ht="15.75" customHeight="1">
      <c r="A890" s="1">
        <v>445</v>
      </c>
      <c r="B890" s="1">
        <v>2015</v>
      </c>
      <c r="C890" s="1">
        <v>12</v>
      </c>
      <c r="D890" s="1" t="s">
        <v>9</v>
      </c>
      <c r="E890" s="1" t="s">
        <v>12</v>
      </c>
      <c r="F890" s="1" t="s">
        <v>33</v>
      </c>
      <c r="G890" s="1">
        <v>79</v>
      </c>
      <c r="H890" s="1">
        <v>94</v>
      </c>
      <c r="I890" s="1" t="s">
        <v>37</v>
      </c>
      <c r="J890">
        <f t="shared" si="104"/>
        <v>0</v>
      </c>
      <c r="K890">
        <f t="shared" si="105"/>
        <v>1</v>
      </c>
      <c r="L890">
        <f t="shared" si="106"/>
        <v>0</v>
      </c>
      <c r="M890">
        <f t="shared" si="109"/>
        <v>11</v>
      </c>
      <c r="N890" s="6">
        <f t="shared" si="107"/>
        <v>0.33333333333333337</v>
      </c>
      <c r="O890" t="str">
        <f t="shared" si="110"/>
        <v>N</v>
      </c>
      <c r="P890" s="13">
        <f>VLOOKUP(E890, 'Season Position'!$A$52:$C$67,2,FALSE)</f>
        <v>2</v>
      </c>
      <c r="Q890" s="13" t="str">
        <f>VLOOKUP(E890, 'Season Position'!$A$52:$C$67,3,FALSE)</f>
        <v>Playoffs</v>
      </c>
      <c r="R890">
        <f t="shared" si="111"/>
        <v>0</v>
      </c>
      <c r="S890" s="21" t="str">
        <f t="shared" si="108"/>
        <v>70-79</v>
      </c>
    </row>
    <row r="891" spans="1:19" ht="15.75" customHeight="1">
      <c r="A891" s="1">
        <v>445</v>
      </c>
      <c r="B891" s="1">
        <v>2015</v>
      </c>
      <c r="C891" s="1">
        <v>12</v>
      </c>
      <c r="D891" s="1" t="s">
        <v>9</v>
      </c>
      <c r="E891" s="1" t="s">
        <v>33</v>
      </c>
      <c r="F891" s="1" t="s">
        <v>12</v>
      </c>
      <c r="G891" s="1">
        <v>94</v>
      </c>
      <c r="H891" s="1">
        <v>79</v>
      </c>
      <c r="I891" s="1" t="s">
        <v>35</v>
      </c>
      <c r="J891">
        <f t="shared" si="104"/>
        <v>1</v>
      </c>
      <c r="K891">
        <f t="shared" si="105"/>
        <v>0</v>
      </c>
      <c r="L891">
        <f t="shared" si="106"/>
        <v>0</v>
      </c>
      <c r="M891">
        <f t="shared" si="109"/>
        <v>5</v>
      </c>
      <c r="N891" s="6">
        <f t="shared" si="107"/>
        <v>0.73333333333333339</v>
      </c>
      <c r="O891" t="str">
        <f t="shared" si="110"/>
        <v>N</v>
      </c>
      <c r="P891" s="13">
        <f>VLOOKUP(E891, 'Season Position'!$A$52:$C$67,2,FALSE)</f>
        <v>8</v>
      </c>
      <c r="Q891" s="13" t="str">
        <f>VLOOKUP(E891, 'Season Position'!$A$52:$C$67,3,FALSE)</f>
        <v>Playoffs</v>
      </c>
      <c r="R891">
        <f t="shared" si="111"/>
        <v>1</v>
      </c>
      <c r="S891" s="21" t="str">
        <f t="shared" si="108"/>
        <v>90-99</v>
      </c>
    </row>
    <row r="892" spans="1:19" ht="15.75" customHeight="1">
      <c r="A892" s="1">
        <v>446</v>
      </c>
      <c r="B892" s="1">
        <v>2015</v>
      </c>
      <c r="C892" s="1">
        <v>12</v>
      </c>
      <c r="D892" s="1" t="s">
        <v>9</v>
      </c>
      <c r="E892" s="1" t="s">
        <v>32</v>
      </c>
      <c r="F892" s="1" t="s">
        <v>28</v>
      </c>
      <c r="G892" s="1">
        <v>84</v>
      </c>
      <c r="H892" s="1">
        <v>80</v>
      </c>
      <c r="I892" s="1" t="s">
        <v>35</v>
      </c>
      <c r="J892">
        <f t="shared" si="104"/>
        <v>1</v>
      </c>
      <c r="K892">
        <f t="shared" si="105"/>
        <v>0</v>
      </c>
      <c r="L892">
        <f t="shared" si="106"/>
        <v>0</v>
      </c>
      <c r="M892">
        <f t="shared" si="109"/>
        <v>8</v>
      </c>
      <c r="N892" s="6">
        <f t="shared" si="107"/>
        <v>0.53333333333333333</v>
      </c>
      <c r="O892" t="str">
        <f t="shared" si="110"/>
        <v>N</v>
      </c>
      <c r="P892" s="13">
        <f>VLOOKUP(E892, 'Season Position'!$A$52:$C$67,2,FALSE)</f>
        <v>11</v>
      </c>
      <c r="Q892" s="13" t="str">
        <f>VLOOKUP(E892, 'Season Position'!$A$52:$C$67,3,FALSE)</f>
        <v>Missed</v>
      </c>
      <c r="R892">
        <f t="shared" si="111"/>
        <v>1</v>
      </c>
      <c r="S892" s="21" t="str">
        <f t="shared" si="108"/>
        <v>80-89</v>
      </c>
    </row>
    <row r="893" spans="1:19" ht="15.75" customHeight="1">
      <c r="A893" s="1">
        <v>446</v>
      </c>
      <c r="B893" s="1">
        <v>2015</v>
      </c>
      <c r="C893" s="1">
        <v>12</v>
      </c>
      <c r="D893" s="1" t="s">
        <v>9</v>
      </c>
      <c r="E893" s="1" t="s">
        <v>28</v>
      </c>
      <c r="F893" s="1" t="s">
        <v>32</v>
      </c>
      <c r="G893" s="1">
        <v>80</v>
      </c>
      <c r="H893" s="1">
        <v>84</v>
      </c>
      <c r="I893" s="1" t="s">
        <v>37</v>
      </c>
      <c r="J893">
        <f t="shared" si="104"/>
        <v>0</v>
      </c>
      <c r="K893">
        <f t="shared" si="105"/>
        <v>1</v>
      </c>
      <c r="L893">
        <f t="shared" si="106"/>
        <v>0</v>
      </c>
      <c r="M893">
        <f t="shared" si="109"/>
        <v>10</v>
      </c>
      <c r="N893" s="6">
        <f t="shared" si="107"/>
        <v>0.4</v>
      </c>
      <c r="O893" t="str">
        <f t="shared" si="110"/>
        <v>N</v>
      </c>
      <c r="P893" s="13">
        <f>VLOOKUP(E893, 'Season Position'!$A$52:$C$67,2,FALSE)</f>
        <v>13</v>
      </c>
      <c r="Q893" s="13" t="str">
        <f>VLOOKUP(E893, 'Season Position'!$A$52:$C$67,3,FALSE)</f>
        <v>Missed</v>
      </c>
      <c r="R893">
        <f t="shared" si="111"/>
        <v>0</v>
      </c>
      <c r="S893" s="21" t="str">
        <f t="shared" si="108"/>
        <v>80-89</v>
      </c>
    </row>
    <row r="894" spans="1:19" ht="15.75" customHeight="1">
      <c r="A894" s="1">
        <v>447</v>
      </c>
      <c r="B894" s="1">
        <v>2015</v>
      </c>
      <c r="C894" s="1">
        <v>12</v>
      </c>
      <c r="D894" s="1" t="s">
        <v>9</v>
      </c>
      <c r="E894" s="1" t="s">
        <v>14</v>
      </c>
      <c r="F894" s="1" t="s">
        <v>30</v>
      </c>
      <c r="G894" s="1">
        <v>99</v>
      </c>
      <c r="H894" s="1">
        <v>110</v>
      </c>
      <c r="I894" s="1" t="s">
        <v>37</v>
      </c>
      <c r="J894">
        <f t="shared" si="104"/>
        <v>0</v>
      </c>
      <c r="K894">
        <f t="shared" si="105"/>
        <v>1</v>
      </c>
      <c r="L894">
        <f t="shared" si="106"/>
        <v>0</v>
      </c>
      <c r="M894">
        <f t="shared" si="109"/>
        <v>3</v>
      </c>
      <c r="N894" s="6">
        <f t="shared" si="107"/>
        <v>0.8666666666666667</v>
      </c>
      <c r="O894" t="str">
        <f t="shared" si="110"/>
        <v>N</v>
      </c>
      <c r="P894" s="13">
        <f>VLOOKUP(E894, 'Season Position'!$A$52:$C$67,2,FALSE)</f>
        <v>16</v>
      </c>
      <c r="Q894" s="13" t="str">
        <f>VLOOKUP(E894, 'Season Position'!$A$52:$C$67,3,FALSE)</f>
        <v>Missed</v>
      </c>
      <c r="R894">
        <f t="shared" si="111"/>
        <v>0</v>
      </c>
      <c r="S894" s="21" t="str">
        <f t="shared" si="108"/>
        <v>90-99</v>
      </c>
    </row>
    <row r="895" spans="1:19" ht="15.75" customHeight="1">
      <c r="A895" s="1">
        <v>447</v>
      </c>
      <c r="B895" s="1">
        <v>2015</v>
      </c>
      <c r="C895" s="1">
        <v>12</v>
      </c>
      <c r="D895" s="1" t="s">
        <v>9</v>
      </c>
      <c r="E895" s="1" t="s">
        <v>30</v>
      </c>
      <c r="F895" s="1" t="s">
        <v>14</v>
      </c>
      <c r="G895" s="1">
        <v>110</v>
      </c>
      <c r="H895" s="1">
        <v>99</v>
      </c>
      <c r="I895" s="1" t="s">
        <v>35</v>
      </c>
      <c r="J895">
        <f t="shared" si="104"/>
        <v>1</v>
      </c>
      <c r="K895">
        <f t="shared" si="105"/>
        <v>0</v>
      </c>
      <c r="L895">
        <f t="shared" si="106"/>
        <v>0</v>
      </c>
      <c r="M895">
        <f t="shared" si="109"/>
        <v>1</v>
      </c>
      <c r="N895" s="6">
        <f t="shared" si="107"/>
        <v>1</v>
      </c>
      <c r="O895" t="str">
        <f t="shared" si="110"/>
        <v>Y</v>
      </c>
      <c r="P895" s="13">
        <f>VLOOKUP(E895, 'Season Position'!$A$52:$C$67,2,FALSE)</f>
        <v>12</v>
      </c>
      <c r="Q895" s="13" t="str">
        <f>VLOOKUP(E895, 'Season Position'!$A$52:$C$67,3,FALSE)</f>
        <v>Missed</v>
      </c>
      <c r="R895">
        <f t="shared" si="111"/>
        <v>1</v>
      </c>
      <c r="S895" s="21" t="str">
        <f t="shared" si="108"/>
        <v>110-119</v>
      </c>
    </row>
    <row r="896" spans="1:19" ht="15.75" customHeight="1">
      <c r="A896" s="1">
        <v>448</v>
      </c>
      <c r="B896" s="1">
        <v>2015</v>
      </c>
      <c r="C896" s="1">
        <v>13</v>
      </c>
      <c r="D896" s="1" t="s">
        <v>9</v>
      </c>
      <c r="E896" s="1" t="s">
        <v>10</v>
      </c>
      <c r="F896" s="1" t="s">
        <v>28</v>
      </c>
      <c r="G896" s="1">
        <v>70</v>
      </c>
      <c r="H896" s="1">
        <v>82</v>
      </c>
      <c r="I896" s="1" t="s">
        <v>37</v>
      </c>
      <c r="J896">
        <f t="shared" si="104"/>
        <v>0</v>
      </c>
      <c r="K896">
        <f t="shared" si="105"/>
        <v>1</v>
      </c>
      <c r="L896">
        <f t="shared" si="106"/>
        <v>0</v>
      </c>
      <c r="M896">
        <f t="shared" si="109"/>
        <v>14</v>
      </c>
      <c r="N896" s="6">
        <f t="shared" si="107"/>
        <v>0.1333333333333333</v>
      </c>
      <c r="O896" t="str">
        <f t="shared" si="110"/>
        <v>N</v>
      </c>
      <c r="P896" s="13">
        <f>VLOOKUP(E896, 'Season Position'!$A$52:$C$67,2,FALSE)</f>
        <v>1</v>
      </c>
      <c r="Q896" s="13" t="str">
        <f>VLOOKUP(E896, 'Season Position'!$A$52:$C$67,3,FALSE)</f>
        <v>Playoffs</v>
      </c>
      <c r="R896">
        <f t="shared" si="111"/>
        <v>0</v>
      </c>
      <c r="S896" s="21" t="str">
        <f t="shared" si="108"/>
        <v>70-79</v>
      </c>
    </row>
    <row r="897" spans="1:19" ht="15.75" customHeight="1">
      <c r="A897" s="1">
        <v>448</v>
      </c>
      <c r="B897" s="1">
        <v>2015</v>
      </c>
      <c r="C897" s="1">
        <v>13</v>
      </c>
      <c r="D897" s="1" t="s">
        <v>9</v>
      </c>
      <c r="E897" s="1" t="s">
        <v>28</v>
      </c>
      <c r="F897" s="1" t="s">
        <v>10</v>
      </c>
      <c r="G897" s="1">
        <v>82</v>
      </c>
      <c r="H897" s="1">
        <v>70</v>
      </c>
      <c r="I897" s="1" t="s">
        <v>35</v>
      </c>
      <c r="J897">
        <f t="shared" ref="J897:J959" si="112">IF(I897="Won", 1, 0)</f>
        <v>1</v>
      </c>
      <c r="K897">
        <f t="shared" ref="K897:K959" si="113">IF(I897="Lost", 1, 0)</f>
        <v>0</v>
      </c>
      <c r="L897">
        <f t="shared" ref="L897:L959" si="114">IF(I897="Tie", 1, 0)</f>
        <v>0</v>
      </c>
      <c r="M897">
        <f t="shared" si="109"/>
        <v>10</v>
      </c>
      <c r="N897" s="6">
        <f t="shared" ref="N897:N960" si="115">1-((M897-1)/15)</f>
        <v>0.4</v>
      </c>
      <c r="O897" t="str">
        <f t="shared" si="110"/>
        <v>N</v>
      </c>
      <c r="P897" s="13">
        <f>VLOOKUP(E897, 'Season Position'!$A$52:$C$67,2,FALSE)</f>
        <v>13</v>
      </c>
      <c r="Q897" s="13" t="str">
        <f>VLOOKUP(E897, 'Season Position'!$A$52:$C$67,3,FALSE)</f>
        <v>Missed</v>
      </c>
      <c r="R897">
        <f t="shared" si="111"/>
        <v>1</v>
      </c>
      <c r="S897" s="21" t="str">
        <f t="shared" si="108"/>
        <v>80-89</v>
      </c>
    </row>
    <row r="898" spans="1:19" ht="15.75" customHeight="1">
      <c r="A898" s="1">
        <v>449</v>
      </c>
      <c r="B898" s="1">
        <v>2015</v>
      </c>
      <c r="C898" s="1">
        <v>13</v>
      </c>
      <c r="D898" s="1" t="s">
        <v>9</v>
      </c>
      <c r="E898" s="1" t="s">
        <v>16</v>
      </c>
      <c r="F898" s="1" t="s">
        <v>18</v>
      </c>
      <c r="G898" s="1">
        <v>79</v>
      </c>
      <c r="H898" s="1">
        <v>72</v>
      </c>
      <c r="I898" s="1" t="s">
        <v>35</v>
      </c>
      <c r="J898">
        <f t="shared" si="112"/>
        <v>1</v>
      </c>
      <c r="K898">
        <f t="shared" si="113"/>
        <v>0</v>
      </c>
      <c r="L898">
        <f t="shared" si="114"/>
        <v>0</v>
      </c>
      <c r="M898">
        <f t="shared" si="109"/>
        <v>12</v>
      </c>
      <c r="N898" s="6">
        <f t="shared" si="115"/>
        <v>0.26666666666666672</v>
      </c>
      <c r="O898" t="str">
        <f t="shared" si="110"/>
        <v>N</v>
      </c>
      <c r="P898" s="13">
        <f>VLOOKUP(E898, 'Season Position'!$A$52:$C$67,2,FALSE)</f>
        <v>10</v>
      </c>
      <c r="Q898" s="13" t="str">
        <f>VLOOKUP(E898, 'Season Position'!$A$52:$C$67,3,FALSE)</f>
        <v>Missed</v>
      </c>
      <c r="R898">
        <f t="shared" si="111"/>
        <v>1</v>
      </c>
      <c r="S898" s="21" t="str">
        <f t="shared" ref="S898:S961" si="116">ROUNDDOWN(G898/10,0)*10&amp;"-"&amp;ROUNDDOWN(G898/10,0)*10+9</f>
        <v>70-79</v>
      </c>
    </row>
    <row r="899" spans="1:19" ht="15.75" customHeight="1">
      <c r="A899" s="1">
        <v>449</v>
      </c>
      <c r="B899" s="1">
        <v>2015</v>
      </c>
      <c r="C899" s="1">
        <v>13</v>
      </c>
      <c r="D899" s="1" t="s">
        <v>9</v>
      </c>
      <c r="E899" s="1" t="s">
        <v>18</v>
      </c>
      <c r="F899" s="1" t="s">
        <v>16</v>
      </c>
      <c r="G899" s="1">
        <v>72</v>
      </c>
      <c r="H899" s="1">
        <v>79</v>
      </c>
      <c r="I899" s="1" t="s">
        <v>37</v>
      </c>
      <c r="J899">
        <f t="shared" si="112"/>
        <v>0</v>
      </c>
      <c r="K899">
        <f t="shared" si="113"/>
        <v>1</v>
      </c>
      <c r="L899">
        <f t="shared" si="114"/>
        <v>0</v>
      </c>
      <c r="M899">
        <f t="shared" ref="M899:M1087" si="117">1+SUMPRODUCT(($B$2:$B$10000=B899)*($C$2:$C$10000=C899)*($G$2:$G$10000&gt;G899))</f>
        <v>13</v>
      </c>
      <c r="N899" s="6">
        <f t="shared" si="115"/>
        <v>0.19999999999999996</v>
      </c>
      <c r="O899" t="str">
        <f t="shared" ref="O899:O1087" si="118">IF(G899&gt;99, "Y", "N")</f>
        <v>N</v>
      </c>
      <c r="P899" s="13">
        <f>VLOOKUP(E899, 'Season Position'!$A$52:$C$67,2,FALSE)</f>
        <v>3</v>
      </c>
      <c r="Q899" s="13" t="str">
        <f>VLOOKUP(E899, 'Season Position'!$A$52:$C$67,3,FALSE)</f>
        <v>Playoffs</v>
      </c>
      <c r="R899">
        <f t="shared" ref="R899:R962" si="119">IF(J899=1, 1, IF(L899=1, 0.5, 0))</f>
        <v>0</v>
      </c>
      <c r="S899" s="21" t="str">
        <f t="shared" si="116"/>
        <v>70-79</v>
      </c>
    </row>
    <row r="900" spans="1:19" ht="15.75" customHeight="1">
      <c r="A900" s="1">
        <v>450</v>
      </c>
      <c r="B900" s="1">
        <v>2015</v>
      </c>
      <c r="C900" s="1">
        <v>13</v>
      </c>
      <c r="D900" s="1" t="s">
        <v>9</v>
      </c>
      <c r="E900" s="1" t="s">
        <v>13</v>
      </c>
      <c r="F900" s="1" t="s">
        <v>31</v>
      </c>
      <c r="G900" s="1">
        <v>99</v>
      </c>
      <c r="H900" s="1">
        <v>95</v>
      </c>
      <c r="I900" s="1" t="s">
        <v>35</v>
      </c>
      <c r="J900">
        <f t="shared" si="112"/>
        <v>1</v>
      </c>
      <c r="K900">
        <f t="shared" si="113"/>
        <v>0</v>
      </c>
      <c r="L900">
        <f t="shared" si="114"/>
        <v>0</v>
      </c>
      <c r="M900">
        <f t="shared" si="117"/>
        <v>5</v>
      </c>
      <c r="N900" s="6">
        <f t="shared" si="115"/>
        <v>0.73333333333333339</v>
      </c>
      <c r="O900" t="str">
        <f t="shared" si="118"/>
        <v>N</v>
      </c>
      <c r="P900" s="13">
        <f>VLOOKUP(E900, 'Season Position'!$A$52:$C$67,2,FALSE)</f>
        <v>7</v>
      </c>
      <c r="Q900" s="13" t="str">
        <f>VLOOKUP(E900, 'Season Position'!$A$52:$C$67,3,FALSE)</f>
        <v>Playoffs</v>
      </c>
      <c r="R900">
        <f t="shared" si="119"/>
        <v>1</v>
      </c>
      <c r="S900" s="21" t="str">
        <f t="shared" si="116"/>
        <v>90-99</v>
      </c>
    </row>
    <row r="901" spans="1:19" ht="15.75" customHeight="1">
      <c r="A901" s="1">
        <v>450</v>
      </c>
      <c r="B901" s="1">
        <v>2015</v>
      </c>
      <c r="C901" s="1">
        <v>13</v>
      </c>
      <c r="D901" s="1" t="s">
        <v>9</v>
      </c>
      <c r="E901" s="1" t="s">
        <v>31</v>
      </c>
      <c r="F901" s="1" t="s">
        <v>13</v>
      </c>
      <c r="G901" s="1">
        <v>95</v>
      </c>
      <c r="H901" s="1">
        <v>99</v>
      </c>
      <c r="I901" s="1" t="s">
        <v>37</v>
      </c>
      <c r="J901">
        <f t="shared" si="112"/>
        <v>0</v>
      </c>
      <c r="K901">
        <f t="shared" si="113"/>
        <v>1</v>
      </c>
      <c r="L901">
        <f t="shared" si="114"/>
        <v>0</v>
      </c>
      <c r="M901">
        <f t="shared" si="117"/>
        <v>6</v>
      </c>
      <c r="N901" s="6">
        <f t="shared" si="115"/>
        <v>0.66666666666666674</v>
      </c>
      <c r="O901" t="str">
        <f t="shared" si="118"/>
        <v>N</v>
      </c>
      <c r="P901" s="13">
        <f>VLOOKUP(E901, 'Season Position'!$A$52:$C$67,2,FALSE)</f>
        <v>14</v>
      </c>
      <c r="Q901" s="13" t="str">
        <f>VLOOKUP(E901, 'Season Position'!$A$52:$C$67,3,FALSE)</f>
        <v>Missed</v>
      </c>
      <c r="R901">
        <f t="shared" si="119"/>
        <v>0</v>
      </c>
      <c r="S901" s="21" t="str">
        <f t="shared" si="116"/>
        <v>90-99</v>
      </c>
    </row>
    <row r="902" spans="1:19" ht="15.75" customHeight="1">
      <c r="A902" s="1">
        <v>451</v>
      </c>
      <c r="B902" s="1">
        <v>2015</v>
      </c>
      <c r="C902" s="1">
        <v>13</v>
      </c>
      <c r="D902" s="1" t="s">
        <v>9</v>
      </c>
      <c r="E902" s="1" t="s">
        <v>32</v>
      </c>
      <c r="F902" s="1" t="s">
        <v>25</v>
      </c>
      <c r="G902" s="1">
        <v>67</v>
      </c>
      <c r="H902" s="1">
        <v>88</v>
      </c>
      <c r="I902" s="1" t="s">
        <v>37</v>
      </c>
      <c r="J902">
        <f t="shared" si="112"/>
        <v>0</v>
      </c>
      <c r="K902">
        <f t="shared" si="113"/>
        <v>1</v>
      </c>
      <c r="L902">
        <f t="shared" si="114"/>
        <v>0</v>
      </c>
      <c r="M902">
        <f t="shared" si="117"/>
        <v>16</v>
      </c>
      <c r="N902" s="6">
        <f t="shared" si="115"/>
        <v>0</v>
      </c>
      <c r="O902" t="str">
        <f t="shared" si="118"/>
        <v>N</v>
      </c>
      <c r="P902" s="13">
        <f>VLOOKUP(E902, 'Season Position'!$A$52:$C$67,2,FALSE)</f>
        <v>11</v>
      </c>
      <c r="Q902" s="13" t="str">
        <f>VLOOKUP(E902, 'Season Position'!$A$52:$C$67,3,FALSE)</f>
        <v>Missed</v>
      </c>
      <c r="R902">
        <f t="shared" si="119"/>
        <v>0</v>
      </c>
      <c r="S902" s="21" t="str">
        <f t="shared" si="116"/>
        <v>60-69</v>
      </c>
    </row>
    <row r="903" spans="1:19" ht="15.75" customHeight="1">
      <c r="A903" s="1">
        <v>451</v>
      </c>
      <c r="B903" s="1">
        <v>2015</v>
      </c>
      <c r="C903" s="1">
        <v>13</v>
      </c>
      <c r="D903" s="1" t="s">
        <v>9</v>
      </c>
      <c r="E903" s="1" t="s">
        <v>25</v>
      </c>
      <c r="F903" s="1" t="s">
        <v>32</v>
      </c>
      <c r="G903" s="1">
        <v>88</v>
      </c>
      <c r="H903" s="1">
        <v>67</v>
      </c>
      <c r="I903" s="1" t="s">
        <v>35</v>
      </c>
      <c r="J903">
        <f t="shared" si="112"/>
        <v>1</v>
      </c>
      <c r="K903">
        <f t="shared" si="113"/>
        <v>0</v>
      </c>
      <c r="L903">
        <f t="shared" si="114"/>
        <v>0</v>
      </c>
      <c r="M903">
        <f t="shared" si="117"/>
        <v>9</v>
      </c>
      <c r="N903" s="6">
        <f t="shared" si="115"/>
        <v>0.46666666666666667</v>
      </c>
      <c r="O903" t="str">
        <f t="shared" si="118"/>
        <v>N</v>
      </c>
      <c r="P903" s="13">
        <f>VLOOKUP(E903, 'Season Position'!$A$52:$C$67,2,FALSE)</f>
        <v>15</v>
      </c>
      <c r="Q903" s="13" t="str">
        <f>VLOOKUP(E903, 'Season Position'!$A$52:$C$67,3,FALSE)</f>
        <v>Missed</v>
      </c>
      <c r="R903">
        <f t="shared" si="119"/>
        <v>1</v>
      </c>
      <c r="S903" s="21" t="str">
        <f t="shared" si="116"/>
        <v>80-89</v>
      </c>
    </row>
    <row r="904" spans="1:19" ht="15.75" customHeight="1">
      <c r="A904" s="1">
        <v>452</v>
      </c>
      <c r="B904" s="1">
        <v>2015</v>
      </c>
      <c r="C904" s="1">
        <v>13</v>
      </c>
      <c r="D904" s="1" t="s">
        <v>9</v>
      </c>
      <c r="E904" s="1" t="s">
        <v>21</v>
      </c>
      <c r="F904" s="1" t="s">
        <v>26</v>
      </c>
      <c r="G904" s="1">
        <v>100</v>
      </c>
      <c r="H904" s="1">
        <v>91</v>
      </c>
      <c r="I904" s="1" t="s">
        <v>35</v>
      </c>
      <c r="J904">
        <f t="shared" si="112"/>
        <v>1</v>
      </c>
      <c r="K904">
        <f t="shared" si="113"/>
        <v>0</v>
      </c>
      <c r="L904">
        <f t="shared" si="114"/>
        <v>0</v>
      </c>
      <c r="M904">
        <f t="shared" si="117"/>
        <v>4</v>
      </c>
      <c r="N904" s="6">
        <f t="shared" si="115"/>
        <v>0.8</v>
      </c>
      <c r="O904" t="str">
        <f t="shared" si="118"/>
        <v>Y</v>
      </c>
      <c r="P904" s="13">
        <f>VLOOKUP(E904, 'Season Position'!$A$52:$C$67,2,FALSE)</f>
        <v>9</v>
      </c>
      <c r="Q904" s="13" t="str">
        <f>VLOOKUP(E904, 'Season Position'!$A$52:$C$67,3,FALSE)</f>
        <v>Missed</v>
      </c>
      <c r="R904">
        <f t="shared" si="119"/>
        <v>1</v>
      </c>
      <c r="S904" s="21" t="str">
        <f t="shared" si="116"/>
        <v>100-109</v>
      </c>
    </row>
    <row r="905" spans="1:19" ht="15.75" customHeight="1">
      <c r="A905" s="1">
        <v>452</v>
      </c>
      <c r="B905" s="1">
        <v>2015</v>
      </c>
      <c r="C905" s="1">
        <v>13</v>
      </c>
      <c r="D905" s="1" t="s">
        <v>9</v>
      </c>
      <c r="E905" s="1" t="s">
        <v>26</v>
      </c>
      <c r="F905" s="1" t="s">
        <v>21</v>
      </c>
      <c r="G905" s="1">
        <v>91</v>
      </c>
      <c r="H905" s="1">
        <v>100</v>
      </c>
      <c r="I905" s="1" t="s">
        <v>37</v>
      </c>
      <c r="J905">
        <f t="shared" si="112"/>
        <v>0</v>
      </c>
      <c r="K905">
        <f t="shared" si="113"/>
        <v>1</v>
      </c>
      <c r="L905">
        <f t="shared" si="114"/>
        <v>0</v>
      </c>
      <c r="M905">
        <f t="shared" si="117"/>
        <v>7</v>
      </c>
      <c r="N905" s="6">
        <f t="shared" si="115"/>
        <v>0.6</v>
      </c>
      <c r="O905" t="str">
        <f t="shared" si="118"/>
        <v>N</v>
      </c>
      <c r="P905" s="13">
        <f>VLOOKUP(E905, 'Season Position'!$A$52:$C$67,2,FALSE)</f>
        <v>4</v>
      </c>
      <c r="Q905" s="13" t="str">
        <f>VLOOKUP(E905, 'Season Position'!$A$52:$C$67,3,FALSE)</f>
        <v>Playoffs</v>
      </c>
      <c r="R905">
        <f t="shared" si="119"/>
        <v>0</v>
      </c>
      <c r="S905" s="21" t="str">
        <f t="shared" si="116"/>
        <v>90-99</v>
      </c>
    </row>
    <row r="906" spans="1:19" ht="15.75" customHeight="1">
      <c r="A906" s="1">
        <v>453</v>
      </c>
      <c r="B906" s="1">
        <v>2015</v>
      </c>
      <c r="C906" s="1">
        <v>13</v>
      </c>
      <c r="D906" s="1" t="s">
        <v>9</v>
      </c>
      <c r="E906" s="1" t="s">
        <v>30</v>
      </c>
      <c r="F906" s="1" t="s">
        <v>12</v>
      </c>
      <c r="G906" s="1">
        <v>108</v>
      </c>
      <c r="H906" s="1">
        <v>106</v>
      </c>
      <c r="I906" s="1" t="s">
        <v>35</v>
      </c>
      <c r="J906">
        <f t="shared" si="112"/>
        <v>1</v>
      </c>
      <c r="K906">
        <f t="shared" si="113"/>
        <v>0</v>
      </c>
      <c r="L906">
        <f t="shared" si="114"/>
        <v>0</v>
      </c>
      <c r="M906">
        <f t="shared" si="117"/>
        <v>1</v>
      </c>
      <c r="N906" s="6">
        <f t="shared" si="115"/>
        <v>1</v>
      </c>
      <c r="O906" t="str">
        <f t="shared" si="118"/>
        <v>Y</v>
      </c>
      <c r="P906" s="13">
        <f>VLOOKUP(E906, 'Season Position'!$A$52:$C$67,2,FALSE)</f>
        <v>12</v>
      </c>
      <c r="Q906" s="13" t="str">
        <f>VLOOKUP(E906, 'Season Position'!$A$52:$C$67,3,FALSE)</f>
        <v>Missed</v>
      </c>
      <c r="R906">
        <f t="shared" si="119"/>
        <v>1</v>
      </c>
      <c r="S906" s="21" t="str">
        <f t="shared" si="116"/>
        <v>100-109</v>
      </c>
    </row>
    <row r="907" spans="1:19" ht="15.75" customHeight="1">
      <c r="A907" s="1">
        <v>453</v>
      </c>
      <c r="B907" s="1">
        <v>2015</v>
      </c>
      <c r="C907" s="1">
        <v>13</v>
      </c>
      <c r="D907" s="1" t="s">
        <v>9</v>
      </c>
      <c r="E907" s="1" t="s">
        <v>12</v>
      </c>
      <c r="F907" s="1" t="s">
        <v>30</v>
      </c>
      <c r="G907" s="1">
        <v>106</v>
      </c>
      <c r="H907" s="1">
        <v>108</v>
      </c>
      <c r="I907" s="1" t="s">
        <v>37</v>
      </c>
      <c r="J907">
        <f t="shared" si="112"/>
        <v>0</v>
      </c>
      <c r="K907">
        <f t="shared" si="113"/>
        <v>1</v>
      </c>
      <c r="L907">
        <f t="shared" si="114"/>
        <v>0</v>
      </c>
      <c r="M907">
        <f t="shared" si="117"/>
        <v>2</v>
      </c>
      <c r="N907" s="6">
        <f t="shared" si="115"/>
        <v>0.93333333333333335</v>
      </c>
      <c r="O907" t="str">
        <f t="shared" si="118"/>
        <v>Y</v>
      </c>
      <c r="P907" s="13">
        <f>VLOOKUP(E907, 'Season Position'!$A$52:$C$67,2,FALSE)</f>
        <v>2</v>
      </c>
      <c r="Q907" s="13" t="str">
        <f>VLOOKUP(E907, 'Season Position'!$A$52:$C$67,3,FALSE)</f>
        <v>Playoffs</v>
      </c>
      <c r="R907">
        <f t="shared" si="119"/>
        <v>0</v>
      </c>
      <c r="S907" s="21" t="str">
        <f t="shared" si="116"/>
        <v>100-109</v>
      </c>
    </row>
    <row r="908" spans="1:19" ht="15.75" customHeight="1">
      <c r="A908" s="1">
        <v>454</v>
      </c>
      <c r="B908" s="1">
        <v>2015</v>
      </c>
      <c r="C908" s="1">
        <v>13</v>
      </c>
      <c r="D908" s="1" t="s">
        <v>9</v>
      </c>
      <c r="E908" s="1" t="s">
        <v>33</v>
      </c>
      <c r="F908" s="1" t="s">
        <v>14</v>
      </c>
      <c r="G908" s="1">
        <v>69</v>
      </c>
      <c r="H908" s="1">
        <v>90</v>
      </c>
      <c r="I908" s="1" t="s">
        <v>37</v>
      </c>
      <c r="J908">
        <f t="shared" si="112"/>
        <v>0</v>
      </c>
      <c r="K908">
        <f t="shared" si="113"/>
        <v>1</v>
      </c>
      <c r="L908">
        <f t="shared" si="114"/>
        <v>0</v>
      </c>
      <c r="M908">
        <f t="shared" si="117"/>
        <v>15</v>
      </c>
      <c r="N908" s="6">
        <f t="shared" si="115"/>
        <v>6.6666666666666652E-2</v>
      </c>
      <c r="O908" t="str">
        <f t="shared" si="118"/>
        <v>N</v>
      </c>
      <c r="P908" s="13">
        <f>VLOOKUP(E908, 'Season Position'!$A$52:$C$67,2,FALSE)</f>
        <v>8</v>
      </c>
      <c r="Q908" s="13" t="str">
        <f>VLOOKUP(E908, 'Season Position'!$A$52:$C$67,3,FALSE)</f>
        <v>Playoffs</v>
      </c>
      <c r="R908">
        <f t="shared" si="119"/>
        <v>0</v>
      </c>
      <c r="S908" s="21" t="str">
        <f t="shared" si="116"/>
        <v>60-69</v>
      </c>
    </row>
    <row r="909" spans="1:19" ht="15.75" customHeight="1">
      <c r="A909" s="1">
        <v>454</v>
      </c>
      <c r="B909" s="1">
        <v>2015</v>
      </c>
      <c r="C909" s="1">
        <v>13</v>
      </c>
      <c r="D909" s="1" t="s">
        <v>9</v>
      </c>
      <c r="E909" s="1" t="s">
        <v>14</v>
      </c>
      <c r="F909" s="1" t="s">
        <v>33</v>
      </c>
      <c r="G909" s="1">
        <v>90</v>
      </c>
      <c r="H909" s="1">
        <v>69</v>
      </c>
      <c r="I909" s="1" t="s">
        <v>35</v>
      </c>
      <c r="J909">
        <f t="shared" si="112"/>
        <v>1</v>
      </c>
      <c r="K909">
        <f t="shared" si="113"/>
        <v>0</v>
      </c>
      <c r="L909">
        <f t="shared" si="114"/>
        <v>0</v>
      </c>
      <c r="M909">
        <f t="shared" si="117"/>
        <v>8</v>
      </c>
      <c r="N909" s="6">
        <f t="shared" si="115"/>
        <v>0.53333333333333333</v>
      </c>
      <c r="O909" t="str">
        <f t="shared" si="118"/>
        <v>N</v>
      </c>
      <c r="P909" s="13">
        <f>VLOOKUP(E909, 'Season Position'!$A$52:$C$67,2,FALSE)</f>
        <v>16</v>
      </c>
      <c r="Q909" s="13" t="str">
        <f>VLOOKUP(E909, 'Season Position'!$A$52:$C$67,3,FALSE)</f>
        <v>Missed</v>
      </c>
      <c r="R909">
        <f t="shared" si="119"/>
        <v>1</v>
      </c>
      <c r="S909" s="21" t="str">
        <f t="shared" si="116"/>
        <v>90-99</v>
      </c>
    </row>
    <row r="910" spans="1:19" ht="15.75" customHeight="1">
      <c r="A910" s="1">
        <v>455</v>
      </c>
      <c r="B910" s="1">
        <v>2015</v>
      </c>
      <c r="C910" s="1">
        <v>13</v>
      </c>
      <c r="D910" s="1" t="s">
        <v>9</v>
      </c>
      <c r="E910" s="1" t="s">
        <v>20</v>
      </c>
      <c r="F910" s="1" t="s">
        <v>34</v>
      </c>
      <c r="G910" s="1">
        <v>82</v>
      </c>
      <c r="H910" s="1">
        <v>101</v>
      </c>
      <c r="I910" s="1" t="s">
        <v>37</v>
      </c>
      <c r="J910">
        <f t="shared" si="112"/>
        <v>0</v>
      </c>
      <c r="K910">
        <f t="shared" si="113"/>
        <v>1</v>
      </c>
      <c r="L910">
        <f t="shared" si="114"/>
        <v>0</v>
      </c>
      <c r="M910">
        <f t="shared" si="117"/>
        <v>10</v>
      </c>
      <c r="N910" s="6">
        <f t="shared" si="115"/>
        <v>0.4</v>
      </c>
      <c r="O910" t="str">
        <f t="shared" si="118"/>
        <v>N</v>
      </c>
      <c r="P910" s="13">
        <f>VLOOKUP(E910, 'Season Position'!$A$52:$C$67,2,FALSE)</f>
        <v>5</v>
      </c>
      <c r="Q910" s="13" t="str">
        <f>VLOOKUP(E910, 'Season Position'!$A$52:$C$67,3,FALSE)</f>
        <v>Playoffs</v>
      </c>
      <c r="R910">
        <f t="shared" si="119"/>
        <v>0</v>
      </c>
      <c r="S910" s="21" t="str">
        <f t="shared" si="116"/>
        <v>80-89</v>
      </c>
    </row>
    <row r="911" spans="1:19" ht="15.75" customHeight="1">
      <c r="A911" s="1">
        <v>455</v>
      </c>
      <c r="B911" s="1">
        <v>2015</v>
      </c>
      <c r="C911" s="1">
        <v>13</v>
      </c>
      <c r="D911" s="1" t="s">
        <v>9</v>
      </c>
      <c r="E911" s="1" t="s">
        <v>34</v>
      </c>
      <c r="F911" s="1" t="s">
        <v>20</v>
      </c>
      <c r="G911" s="1">
        <v>101</v>
      </c>
      <c r="H911" s="1">
        <v>82</v>
      </c>
      <c r="I911" s="1" t="s">
        <v>35</v>
      </c>
      <c r="J911">
        <f t="shared" si="112"/>
        <v>1</v>
      </c>
      <c r="K911">
        <f t="shared" si="113"/>
        <v>0</v>
      </c>
      <c r="L911">
        <f t="shared" si="114"/>
        <v>0</v>
      </c>
      <c r="M911">
        <f t="shared" si="117"/>
        <v>3</v>
      </c>
      <c r="N911" s="6">
        <f t="shared" si="115"/>
        <v>0.8666666666666667</v>
      </c>
      <c r="O911" t="str">
        <f t="shared" si="118"/>
        <v>Y</v>
      </c>
      <c r="P911" s="13">
        <f>VLOOKUP(E911, 'Season Position'!$A$52:$C$67,2,FALSE)</f>
        <v>6</v>
      </c>
      <c r="Q911" s="13" t="str">
        <f>VLOOKUP(E911, 'Season Position'!$A$52:$C$67,3,FALSE)</f>
        <v>Playoffs</v>
      </c>
      <c r="R911">
        <f t="shared" si="119"/>
        <v>1</v>
      </c>
      <c r="S911" s="21" t="str">
        <f t="shared" si="116"/>
        <v>100-109</v>
      </c>
    </row>
    <row r="912" spans="1:19" ht="15.75" customHeight="1">
      <c r="A912" s="1">
        <v>456</v>
      </c>
      <c r="B912" s="1">
        <v>2015</v>
      </c>
      <c r="C912" s="1">
        <v>14</v>
      </c>
      <c r="D912" s="1" t="s">
        <v>22</v>
      </c>
      <c r="E912" s="1" t="s">
        <v>33</v>
      </c>
      <c r="F912" s="1" t="s">
        <v>10</v>
      </c>
      <c r="G912" s="1">
        <v>106</v>
      </c>
      <c r="H912" s="1">
        <v>115</v>
      </c>
      <c r="I912" s="1" t="s">
        <v>37</v>
      </c>
      <c r="J912">
        <f t="shared" si="112"/>
        <v>0</v>
      </c>
      <c r="K912">
        <f t="shared" si="113"/>
        <v>1</v>
      </c>
      <c r="L912">
        <f t="shared" si="114"/>
        <v>0</v>
      </c>
      <c r="M912">
        <f t="shared" si="117"/>
        <v>4</v>
      </c>
      <c r="N912" s="6">
        <f t="shared" si="115"/>
        <v>0.8</v>
      </c>
      <c r="O912" t="str">
        <f t="shared" si="118"/>
        <v>Y</v>
      </c>
      <c r="P912" s="13">
        <f>VLOOKUP(E912, 'Season Position'!$A$52:$C$67,2,FALSE)</f>
        <v>8</v>
      </c>
      <c r="Q912" s="13" t="str">
        <f>VLOOKUP(E912, 'Season Position'!$A$52:$C$67,3,FALSE)</f>
        <v>Playoffs</v>
      </c>
      <c r="R912">
        <f t="shared" si="119"/>
        <v>0</v>
      </c>
      <c r="S912" s="21" t="str">
        <f t="shared" si="116"/>
        <v>100-109</v>
      </c>
    </row>
    <row r="913" spans="1:19" ht="15.75" customHeight="1">
      <c r="A913" s="1">
        <v>456</v>
      </c>
      <c r="B913" s="1">
        <v>2015</v>
      </c>
      <c r="C913" s="1">
        <v>14</v>
      </c>
      <c r="D913" s="1" t="s">
        <v>22</v>
      </c>
      <c r="E913" s="1" t="s">
        <v>10</v>
      </c>
      <c r="F913" s="1" t="s">
        <v>33</v>
      </c>
      <c r="G913" s="1">
        <v>115</v>
      </c>
      <c r="H913" s="1">
        <v>106</v>
      </c>
      <c r="I913" s="1" t="s">
        <v>35</v>
      </c>
      <c r="J913">
        <f t="shared" si="112"/>
        <v>1</v>
      </c>
      <c r="K913">
        <f t="shared" si="113"/>
        <v>0</v>
      </c>
      <c r="L913">
        <f t="shared" si="114"/>
        <v>0</v>
      </c>
      <c r="M913">
        <f t="shared" si="117"/>
        <v>2</v>
      </c>
      <c r="N913" s="6">
        <f t="shared" si="115"/>
        <v>0.93333333333333335</v>
      </c>
      <c r="O913" t="str">
        <f t="shared" si="118"/>
        <v>Y</v>
      </c>
      <c r="P913" s="13">
        <f>VLOOKUP(E913, 'Season Position'!$A$52:$C$67,2,FALSE)</f>
        <v>1</v>
      </c>
      <c r="Q913" s="13" t="str">
        <f>VLOOKUP(E913, 'Season Position'!$A$52:$C$67,3,FALSE)</f>
        <v>Playoffs</v>
      </c>
      <c r="R913">
        <f t="shared" si="119"/>
        <v>1</v>
      </c>
      <c r="S913" s="21" t="str">
        <f t="shared" si="116"/>
        <v>110-119</v>
      </c>
    </row>
    <row r="914" spans="1:19" ht="15.75" customHeight="1">
      <c r="A914" s="1">
        <v>457</v>
      </c>
      <c r="B914" s="1">
        <v>2015</v>
      </c>
      <c r="C914" s="1">
        <v>14</v>
      </c>
      <c r="D914" s="1" t="s">
        <v>22</v>
      </c>
      <c r="E914" s="1" t="s">
        <v>18</v>
      </c>
      <c r="F914" s="1" t="s">
        <v>13</v>
      </c>
      <c r="G914" s="1">
        <v>72</v>
      </c>
      <c r="H914" s="1">
        <v>63</v>
      </c>
      <c r="I914" s="1" t="s">
        <v>35</v>
      </c>
      <c r="J914">
        <f t="shared" si="112"/>
        <v>1</v>
      </c>
      <c r="K914">
        <f t="shared" si="113"/>
        <v>0</v>
      </c>
      <c r="L914">
        <f t="shared" si="114"/>
        <v>0</v>
      </c>
      <c r="M914">
        <f t="shared" si="117"/>
        <v>12</v>
      </c>
      <c r="N914" s="6">
        <f t="shared" si="115"/>
        <v>0.26666666666666672</v>
      </c>
      <c r="O914" t="str">
        <f t="shared" si="118"/>
        <v>N</v>
      </c>
      <c r="P914" s="13">
        <f>VLOOKUP(E914, 'Season Position'!$A$52:$C$67,2,FALSE)</f>
        <v>3</v>
      </c>
      <c r="Q914" s="13" t="str">
        <f>VLOOKUP(E914, 'Season Position'!$A$52:$C$67,3,FALSE)</f>
        <v>Playoffs</v>
      </c>
      <c r="R914">
        <f t="shared" si="119"/>
        <v>1</v>
      </c>
      <c r="S914" s="21" t="str">
        <f t="shared" si="116"/>
        <v>70-79</v>
      </c>
    </row>
    <row r="915" spans="1:19" ht="15.75" customHeight="1">
      <c r="A915" s="1">
        <v>457</v>
      </c>
      <c r="B915" s="1">
        <v>2015</v>
      </c>
      <c r="C915" s="1">
        <v>14</v>
      </c>
      <c r="D915" s="1" t="s">
        <v>22</v>
      </c>
      <c r="E915" s="1" t="s">
        <v>13</v>
      </c>
      <c r="F915" s="1" t="s">
        <v>18</v>
      </c>
      <c r="G915" s="1">
        <v>63</v>
      </c>
      <c r="H915" s="1">
        <v>72</v>
      </c>
      <c r="I915" s="1" t="s">
        <v>37</v>
      </c>
      <c r="J915">
        <f t="shared" si="112"/>
        <v>0</v>
      </c>
      <c r="K915">
        <f t="shared" si="113"/>
        <v>1</v>
      </c>
      <c r="L915">
        <f t="shared" si="114"/>
        <v>0</v>
      </c>
      <c r="M915">
        <f t="shared" si="117"/>
        <v>14</v>
      </c>
      <c r="N915" s="6">
        <f t="shared" si="115"/>
        <v>0.1333333333333333</v>
      </c>
      <c r="O915" t="str">
        <f t="shared" si="118"/>
        <v>N</v>
      </c>
      <c r="P915" s="13">
        <f>VLOOKUP(E915, 'Season Position'!$A$52:$C$67,2,FALSE)</f>
        <v>7</v>
      </c>
      <c r="Q915" s="13" t="str">
        <f>VLOOKUP(E915, 'Season Position'!$A$52:$C$67,3,FALSE)</f>
        <v>Playoffs</v>
      </c>
      <c r="R915">
        <f t="shared" si="119"/>
        <v>0</v>
      </c>
      <c r="S915" s="21" t="str">
        <f t="shared" si="116"/>
        <v>60-69</v>
      </c>
    </row>
    <row r="916" spans="1:19" ht="15.75" customHeight="1">
      <c r="A916" s="1">
        <v>458</v>
      </c>
      <c r="B916" s="1">
        <v>2015</v>
      </c>
      <c r="C916" s="1">
        <v>14</v>
      </c>
      <c r="D916" s="1" t="s">
        <v>22</v>
      </c>
      <c r="E916" s="1" t="s">
        <v>34</v>
      </c>
      <c r="F916" s="1" t="s">
        <v>12</v>
      </c>
      <c r="G916" s="1">
        <v>76</v>
      </c>
      <c r="H916" s="1">
        <v>105</v>
      </c>
      <c r="I916" s="1" t="s">
        <v>37</v>
      </c>
      <c r="J916">
        <f t="shared" si="112"/>
        <v>0</v>
      </c>
      <c r="K916">
        <f t="shared" si="113"/>
        <v>1</v>
      </c>
      <c r="L916">
        <f t="shared" si="114"/>
        <v>0</v>
      </c>
      <c r="M916">
        <f t="shared" si="117"/>
        <v>8</v>
      </c>
      <c r="N916" s="6">
        <f t="shared" si="115"/>
        <v>0.53333333333333333</v>
      </c>
      <c r="O916" t="str">
        <f t="shared" si="118"/>
        <v>N</v>
      </c>
      <c r="P916" s="13">
        <f>VLOOKUP(E916, 'Season Position'!$A$52:$C$67,2,FALSE)</f>
        <v>6</v>
      </c>
      <c r="Q916" s="13" t="str">
        <f>VLOOKUP(E916, 'Season Position'!$A$52:$C$67,3,FALSE)</f>
        <v>Playoffs</v>
      </c>
      <c r="R916">
        <f t="shared" si="119"/>
        <v>0</v>
      </c>
      <c r="S916" s="21" t="str">
        <f t="shared" si="116"/>
        <v>70-79</v>
      </c>
    </row>
    <row r="917" spans="1:19" ht="15.75" customHeight="1">
      <c r="A917" s="1">
        <v>458</v>
      </c>
      <c r="B917" s="1">
        <v>2015</v>
      </c>
      <c r="C917" s="1">
        <v>14</v>
      </c>
      <c r="D917" s="1" t="s">
        <v>22</v>
      </c>
      <c r="E917" s="1" t="s">
        <v>12</v>
      </c>
      <c r="F917" s="1" t="s">
        <v>34</v>
      </c>
      <c r="G917" s="1">
        <v>105</v>
      </c>
      <c r="H917" s="1">
        <v>76</v>
      </c>
      <c r="I917" s="1" t="s">
        <v>35</v>
      </c>
      <c r="J917">
        <f t="shared" si="112"/>
        <v>1</v>
      </c>
      <c r="K917">
        <f t="shared" si="113"/>
        <v>0</v>
      </c>
      <c r="L917">
        <f t="shared" si="114"/>
        <v>0</v>
      </c>
      <c r="M917">
        <f t="shared" si="117"/>
        <v>5</v>
      </c>
      <c r="N917" s="6">
        <f t="shared" si="115"/>
        <v>0.73333333333333339</v>
      </c>
      <c r="O917" t="str">
        <f t="shared" si="118"/>
        <v>Y</v>
      </c>
      <c r="P917" s="13">
        <f>VLOOKUP(E917, 'Season Position'!$A$52:$C$67,2,FALSE)</f>
        <v>2</v>
      </c>
      <c r="Q917" s="13" t="str">
        <f>VLOOKUP(E917, 'Season Position'!$A$52:$C$67,3,FALSE)</f>
        <v>Playoffs</v>
      </c>
      <c r="R917">
        <f t="shared" si="119"/>
        <v>1</v>
      </c>
      <c r="S917" s="21" t="str">
        <f t="shared" si="116"/>
        <v>100-109</v>
      </c>
    </row>
    <row r="918" spans="1:19" ht="15.75" customHeight="1">
      <c r="A918" s="1">
        <v>459</v>
      </c>
      <c r="B918" s="1">
        <v>2015</v>
      </c>
      <c r="C918" s="1">
        <v>14</v>
      </c>
      <c r="D918" s="1" t="s">
        <v>22</v>
      </c>
      <c r="E918" s="1" t="s">
        <v>20</v>
      </c>
      <c r="F918" s="1" t="s">
        <v>26</v>
      </c>
      <c r="G918" s="1">
        <v>91</v>
      </c>
      <c r="H918" s="1">
        <v>109</v>
      </c>
      <c r="I918" s="1" t="s">
        <v>37</v>
      </c>
      <c r="J918">
        <f t="shared" si="112"/>
        <v>0</v>
      </c>
      <c r="K918">
        <f t="shared" si="113"/>
        <v>1</v>
      </c>
      <c r="L918">
        <f t="shared" si="114"/>
        <v>0</v>
      </c>
      <c r="M918">
        <f t="shared" si="117"/>
        <v>7</v>
      </c>
      <c r="N918" s="6">
        <f t="shared" si="115"/>
        <v>0.6</v>
      </c>
      <c r="O918" t="str">
        <f t="shared" si="118"/>
        <v>N</v>
      </c>
      <c r="P918" s="13">
        <f>VLOOKUP(E918, 'Season Position'!$A$52:$C$67,2,FALSE)</f>
        <v>5</v>
      </c>
      <c r="Q918" s="13" t="str">
        <f>VLOOKUP(E918, 'Season Position'!$A$52:$C$67,3,FALSE)</f>
        <v>Playoffs</v>
      </c>
      <c r="R918">
        <f t="shared" si="119"/>
        <v>0</v>
      </c>
      <c r="S918" s="21" t="str">
        <f t="shared" si="116"/>
        <v>90-99</v>
      </c>
    </row>
    <row r="919" spans="1:19" ht="15.75" customHeight="1">
      <c r="A919" s="1">
        <v>459</v>
      </c>
      <c r="B919" s="1">
        <v>2015</v>
      </c>
      <c r="C919" s="1">
        <v>14</v>
      </c>
      <c r="D919" s="1" t="s">
        <v>22</v>
      </c>
      <c r="E919" s="1" t="s">
        <v>26</v>
      </c>
      <c r="F919" s="1" t="s">
        <v>20</v>
      </c>
      <c r="G919" s="1">
        <v>109</v>
      </c>
      <c r="H919" s="1">
        <v>91</v>
      </c>
      <c r="I919" s="1" t="s">
        <v>35</v>
      </c>
      <c r="J919">
        <f t="shared" si="112"/>
        <v>1</v>
      </c>
      <c r="K919">
        <f t="shared" si="113"/>
        <v>0</v>
      </c>
      <c r="L919">
        <f t="shared" si="114"/>
        <v>0</v>
      </c>
      <c r="M919">
        <f t="shared" si="117"/>
        <v>3</v>
      </c>
      <c r="N919" s="6">
        <f t="shared" si="115"/>
        <v>0.8666666666666667</v>
      </c>
      <c r="O919" t="str">
        <f t="shared" si="118"/>
        <v>Y</v>
      </c>
      <c r="P919" s="13">
        <f>VLOOKUP(E919, 'Season Position'!$A$52:$C$67,2,FALSE)</f>
        <v>4</v>
      </c>
      <c r="Q919" s="13" t="str">
        <f>VLOOKUP(E919, 'Season Position'!$A$52:$C$67,3,FALSE)</f>
        <v>Playoffs</v>
      </c>
      <c r="R919">
        <f t="shared" si="119"/>
        <v>1</v>
      </c>
      <c r="S919" s="21" t="str">
        <f t="shared" si="116"/>
        <v>100-109</v>
      </c>
    </row>
    <row r="920" spans="1:19" ht="15.75" customHeight="1">
      <c r="A920" s="1">
        <v>460</v>
      </c>
      <c r="B920" s="1">
        <v>2015</v>
      </c>
      <c r="C920" s="1">
        <v>14</v>
      </c>
      <c r="D920" s="1" t="s">
        <v>23</v>
      </c>
      <c r="E920" s="1" t="s">
        <v>28</v>
      </c>
      <c r="F920" s="1" t="s">
        <v>21</v>
      </c>
      <c r="G920" s="1">
        <v>46</v>
      </c>
      <c r="H920" s="1">
        <v>117</v>
      </c>
      <c r="I920" s="1" t="s">
        <v>37</v>
      </c>
      <c r="J920">
        <f t="shared" si="112"/>
        <v>0</v>
      </c>
      <c r="K920">
        <f t="shared" si="113"/>
        <v>1</v>
      </c>
      <c r="L920">
        <f t="shared" si="114"/>
        <v>0</v>
      </c>
      <c r="M920">
        <f t="shared" si="117"/>
        <v>15</v>
      </c>
      <c r="N920" s="6">
        <f t="shared" si="115"/>
        <v>6.6666666666666652E-2</v>
      </c>
      <c r="O920" t="str">
        <f t="shared" si="118"/>
        <v>N</v>
      </c>
      <c r="P920" s="13">
        <f>VLOOKUP(E920, 'Season Position'!$A$52:$C$67,2,FALSE)</f>
        <v>13</v>
      </c>
      <c r="Q920" s="13" t="str">
        <f>VLOOKUP(E920, 'Season Position'!$A$52:$C$67,3,FALSE)</f>
        <v>Missed</v>
      </c>
      <c r="R920">
        <f t="shared" si="119"/>
        <v>0</v>
      </c>
      <c r="S920" s="21" t="str">
        <f t="shared" si="116"/>
        <v>40-49</v>
      </c>
    </row>
    <row r="921" spans="1:19" ht="15.75" customHeight="1">
      <c r="A921" s="1">
        <v>460</v>
      </c>
      <c r="B921" s="1">
        <v>2015</v>
      </c>
      <c r="C921" s="1">
        <v>14</v>
      </c>
      <c r="D921" s="1" t="s">
        <v>23</v>
      </c>
      <c r="E921" s="1" t="s">
        <v>21</v>
      </c>
      <c r="F921" s="1" t="s">
        <v>28</v>
      </c>
      <c r="G921" s="1">
        <v>117</v>
      </c>
      <c r="H921" s="1">
        <v>46</v>
      </c>
      <c r="I921" s="1" t="s">
        <v>35</v>
      </c>
      <c r="J921">
        <f t="shared" si="112"/>
        <v>1</v>
      </c>
      <c r="K921">
        <f t="shared" si="113"/>
        <v>0</v>
      </c>
      <c r="L921">
        <f t="shared" si="114"/>
        <v>0</v>
      </c>
      <c r="M921">
        <f t="shared" si="117"/>
        <v>1</v>
      </c>
      <c r="N921" s="6">
        <f t="shared" si="115"/>
        <v>1</v>
      </c>
      <c r="O921" t="str">
        <f t="shared" si="118"/>
        <v>Y</v>
      </c>
      <c r="P921" s="13">
        <f>VLOOKUP(E921, 'Season Position'!$A$52:$C$67,2,FALSE)</f>
        <v>9</v>
      </c>
      <c r="Q921" s="13" t="str">
        <f>VLOOKUP(E921, 'Season Position'!$A$52:$C$67,3,FALSE)</f>
        <v>Missed</v>
      </c>
      <c r="R921">
        <f t="shared" si="119"/>
        <v>1</v>
      </c>
      <c r="S921" s="21" t="str">
        <f t="shared" si="116"/>
        <v>110-119</v>
      </c>
    </row>
    <row r="922" spans="1:19" ht="15.75" customHeight="1">
      <c r="A922" s="1">
        <v>461</v>
      </c>
      <c r="B922" s="1">
        <v>2015</v>
      </c>
      <c r="C922" s="1">
        <v>14</v>
      </c>
      <c r="D922" s="1" t="s">
        <v>23</v>
      </c>
      <c r="E922" s="1" t="s">
        <v>32</v>
      </c>
      <c r="F922" s="1" t="s">
        <v>14</v>
      </c>
      <c r="G922" s="1">
        <v>70</v>
      </c>
      <c r="H922" s="1">
        <v>42</v>
      </c>
      <c r="I922" s="1" t="s">
        <v>35</v>
      </c>
      <c r="J922">
        <f t="shared" si="112"/>
        <v>1</v>
      </c>
      <c r="K922">
        <f t="shared" si="113"/>
        <v>0</v>
      </c>
      <c r="L922">
        <f t="shared" si="114"/>
        <v>0</v>
      </c>
      <c r="M922">
        <f t="shared" si="117"/>
        <v>13</v>
      </c>
      <c r="N922" s="6">
        <f t="shared" si="115"/>
        <v>0.19999999999999996</v>
      </c>
      <c r="O922" t="str">
        <f t="shared" si="118"/>
        <v>N</v>
      </c>
      <c r="P922" s="13">
        <f>VLOOKUP(E922, 'Season Position'!$A$52:$C$67,2,FALSE)</f>
        <v>11</v>
      </c>
      <c r="Q922" s="13" t="str">
        <f>VLOOKUP(E922, 'Season Position'!$A$52:$C$67,3,FALSE)</f>
        <v>Missed</v>
      </c>
      <c r="R922">
        <f t="shared" si="119"/>
        <v>1</v>
      </c>
      <c r="S922" s="21" t="str">
        <f t="shared" si="116"/>
        <v>70-79</v>
      </c>
    </row>
    <row r="923" spans="1:19" ht="15.75" customHeight="1">
      <c r="A923" s="1">
        <v>461</v>
      </c>
      <c r="B923" s="1">
        <v>2015</v>
      </c>
      <c r="C923" s="1">
        <v>14</v>
      </c>
      <c r="D923" s="1" t="s">
        <v>23</v>
      </c>
      <c r="E923" s="1" t="s">
        <v>14</v>
      </c>
      <c r="F923" s="1" t="s">
        <v>32</v>
      </c>
      <c r="G923" s="1">
        <v>42</v>
      </c>
      <c r="H923" s="1">
        <v>70</v>
      </c>
      <c r="I923" s="1" t="s">
        <v>37</v>
      </c>
      <c r="J923">
        <f t="shared" si="112"/>
        <v>0</v>
      </c>
      <c r="K923">
        <f t="shared" si="113"/>
        <v>1</v>
      </c>
      <c r="L923">
        <f t="shared" si="114"/>
        <v>0</v>
      </c>
      <c r="M923">
        <f t="shared" si="117"/>
        <v>16</v>
      </c>
      <c r="N923" s="6">
        <f t="shared" si="115"/>
        <v>0</v>
      </c>
      <c r="O923" t="str">
        <f t="shared" si="118"/>
        <v>N</v>
      </c>
      <c r="P923" s="13">
        <f>VLOOKUP(E923, 'Season Position'!$A$52:$C$67,2,FALSE)</f>
        <v>16</v>
      </c>
      <c r="Q923" s="13" t="str">
        <f>VLOOKUP(E923, 'Season Position'!$A$52:$C$67,3,FALSE)</f>
        <v>Missed</v>
      </c>
      <c r="R923">
        <f t="shared" si="119"/>
        <v>0</v>
      </c>
      <c r="S923" s="21" t="str">
        <f t="shared" si="116"/>
        <v>40-49</v>
      </c>
    </row>
    <row r="924" spans="1:19" ht="15.75" customHeight="1">
      <c r="A924" s="1">
        <v>462</v>
      </c>
      <c r="B924" s="1">
        <v>2015</v>
      </c>
      <c r="C924" s="1">
        <v>14</v>
      </c>
      <c r="D924" s="1" t="s">
        <v>23</v>
      </c>
      <c r="E924" s="1" t="s">
        <v>16</v>
      </c>
      <c r="F924" s="1" t="s">
        <v>31</v>
      </c>
      <c r="G924" s="1">
        <v>76</v>
      </c>
      <c r="H924" s="1">
        <v>74</v>
      </c>
      <c r="I924" s="1" t="s">
        <v>35</v>
      </c>
      <c r="J924">
        <f t="shared" si="112"/>
        <v>1</v>
      </c>
      <c r="K924">
        <f t="shared" si="113"/>
        <v>0</v>
      </c>
      <c r="L924">
        <f t="shared" si="114"/>
        <v>0</v>
      </c>
      <c r="M924">
        <f t="shared" si="117"/>
        <v>8</v>
      </c>
      <c r="N924" s="6">
        <f t="shared" si="115"/>
        <v>0.53333333333333333</v>
      </c>
      <c r="O924" t="str">
        <f t="shared" si="118"/>
        <v>N</v>
      </c>
      <c r="P924" s="13">
        <f>VLOOKUP(E924, 'Season Position'!$A$52:$C$67,2,FALSE)</f>
        <v>10</v>
      </c>
      <c r="Q924" s="13" t="str">
        <f>VLOOKUP(E924, 'Season Position'!$A$52:$C$67,3,FALSE)</f>
        <v>Missed</v>
      </c>
      <c r="R924">
        <f t="shared" si="119"/>
        <v>1</v>
      </c>
      <c r="S924" s="21" t="str">
        <f t="shared" si="116"/>
        <v>70-79</v>
      </c>
    </row>
    <row r="925" spans="1:19" ht="15.75" customHeight="1">
      <c r="A925" s="1">
        <v>462</v>
      </c>
      <c r="B925" s="1">
        <v>2015</v>
      </c>
      <c r="C925" s="1">
        <v>14</v>
      </c>
      <c r="D925" s="1" t="s">
        <v>23</v>
      </c>
      <c r="E925" s="1" t="s">
        <v>31</v>
      </c>
      <c r="F925" s="1" t="s">
        <v>16</v>
      </c>
      <c r="G925" s="1">
        <v>74</v>
      </c>
      <c r="H925" s="1">
        <v>76</v>
      </c>
      <c r="I925" s="1" t="s">
        <v>37</v>
      </c>
      <c r="J925">
        <f t="shared" si="112"/>
        <v>0</v>
      </c>
      <c r="K925">
        <f t="shared" si="113"/>
        <v>1</v>
      </c>
      <c r="L925">
        <f t="shared" si="114"/>
        <v>0</v>
      </c>
      <c r="M925">
        <f t="shared" si="117"/>
        <v>11</v>
      </c>
      <c r="N925" s="6">
        <f t="shared" si="115"/>
        <v>0.33333333333333337</v>
      </c>
      <c r="O925" t="str">
        <f t="shared" si="118"/>
        <v>N</v>
      </c>
      <c r="P925" s="13">
        <f>VLOOKUP(E925, 'Season Position'!$A$52:$C$67,2,FALSE)</f>
        <v>14</v>
      </c>
      <c r="Q925" s="13" t="str">
        <f>VLOOKUP(E925, 'Season Position'!$A$52:$C$67,3,FALSE)</f>
        <v>Missed</v>
      </c>
      <c r="R925">
        <f t="shared" si="119"/>
        <v>0</v>
      </c>
      <c r="S925" s="21" t="str">
        <f t="shared" si="116"/>
        <v>70-79</v>
      </c>
    </row>
    <row r="926" spans="1:19" ht="15.75" customHeight="1">
      <c r="A926" s="1">
        <v>463</v>
      </c>
      <c r="B926" s="1">
        <v>2015</v>
      </c>
      <c r="C926" s="1">
        <v>14</v>
      </c>
      <c r="D926" s="1" t="s">
        <v>23</v>
      </c>
      <c r="E926" s="1" t="s">
        <v>25</v>
      </c>
      <c r="F926" s="1" t="s">
        <v>30</v>
      </c>
      <c r="G926" s="1">
        <v>76</v>
      </c>
      <c r="H926" s="1">
        <v>92</v>
      </c>
      <c r="I926" s="1" t="s">
        <v>37</v>
      </c>
      <c r="J926">
        <f t="shared" si="112"/>
        <v>0</v>
      </c>
      <c r="K926">
        <f t="shared" si="113"/>
        <v>1</v>
      </c>
      <c r="L926">
        <f t="shared" si="114"/>
        <v>0</v>
      </c>
      <c r="M926">
        <f t="shared" si="117"/>
        <v>8</v>
      </c>
      <c r="N926" s="6">
        <f t="shared" si="115"/>
        <v>0.53333333333333333</v>
      </c>
      <c r="O926" t="str">
        <f t="shared" si="118"/>
        <v>N</v>
      </c>
      <c r="P926" s="13">
        <f>VLOOKUP(E926, 'Season Position'!$A$52:$C$67,2,FALSE)</f>
        <v>15</v>
      </c>
      <c r="Q926" s="13" t="str">
        <f>VLOOKUP(E926, 'Season Position'!$A$52:$C$67,3,FALSE)</f>
        <v>Missed</v>
      </c>
      <c r="R926">
        <f t="shared" si="119"/>
        <v>0</v>
      </c>
      <c r="S926" s="21" t="str">
        <f t="shared" si="116"/>
        <v>70-79</v>
      </c>
    </row>
    <row r="927" spans="1:19" ht="15.75" customHeight="1">
      <c r="A927" s="1">
        <v>463</v>
      </c>
      <c r="B927" s="1">
        <v>2015</v>
      </c>
      <c r="C927" s="1">
        <v>14</v>
      </c>
      <c r="D927" s="1" t="s">
        <v>23</v>
      </c>
      <c r="E927" s="1" t="s">
        <v>30</v>
      </c>
      <c r="F927" s="1" t="s">
        <v>25</v>
      </c>
      <c r="G927" s="1">
        <v>92</v>
      </c>
      <c r="H927" s="1">
        <v>76</v>
      </c>
      <c r="I927" s="1" t="s">
        <v>35</v>
      </c>
      <c r="J927">
        <f t="shared" si="112"/>
        <v>1</v>
      </c>
      <c r="K927">
        <f t="shared" si="113"/>
        <v>0</v>
      </c>
      <c r="L927">
        <f t="shared" si="114"/>
        <v>0</v>
      </c>
      <c r="M927">
        <f t="shared" si="117"/>
        <v>6</v>
      </c>
      <c r="N927" s="6">
        <f t="shared" si="115"/>
        <v>0.66666666666666674</v>
      </c>
      <c r="O927" t="str">
        <f t="shared" si="118"/>
        <v>N</v>
      </c>
      <c r="P927" s="13">
        <f>VLOOKUP(E927, 'Season Position'!$A$52:$C$67,2,FALSE)</f>
        <v>12</v>
      </c>
      <c r="Q927" s="13" t="str">
        <f>VLOOKUP(E927, 'Season Position'!$A$52:$C$67,3,FALSE)</f>
        <v>Missed</v>
      </c>
      <c r="R927">
        <f t="shared" si="119"/>
        <v>1</v>
      </c>
      <c r="S927" s="21" t="str">
        <f t="shared" si="116"/>
        <v>90-99</v>
      </c>
    </row>
    <row r="928" spans="1:19" ht="15.75" customHeight="1">
      <c r="A928" s="1">
        <v>464</v>
      </c>
      <c r="B928" s="1">
        <v>2015</v>
      </c>
      <c r="C928" s="1">
        <v>15</v>
      </c>
      <c r="D928" s="1" t="s">
        <v>22</v>
      </c>
      <c r="E928" s="1" t="s">
        <v>10</v>
      </c>
      <c r="F928" s="1" t="s">
        <v>26</v>
      </c>
      <c r="G928" s="1">
        <v>143</v>
      </c>
      <c r="H928" s="1">
        <v>80</v>
      </c>
      <c r="I928" s="1" t="s">
        <v>35</v>
      </c>
      <c r="J928">
        <f t="shared" si="112"/>
        <v>1</v>
      </c>
      <c r="K928">
        <f t="shared" si="113"/>
        <v>0</v>
      </c>
      <c r="L928">
        <f t="shared" si="114"/>
        <v>0</v>
      </c>
      <c r="M928">
        <f t="shared" si="117"/>
        <v>1</v>
      </c>
      <c r="N928" s="6">
        <f t="shared" si="115"/>
        <v>1</v>
      </c>
      <c r="O928" t="str">
        <f t="shared" si="118"/>
        <v>Y</v>
      </c>
      <c r="P928" s="13">
        <f>VLOOKUP(E928, 'Season Position'!$A$52:$C$67,2,FALSE)</f>
        <v>1</v>
      </c>
      <c r="Q928" s="13" t="str">
        <f>VLOOKUP(E928, 'Season Position'!$A$52:$C$67,3,FALSE)</f>
        <v>Playoffs</v>
      </c>
      <c r="R928">
        <f t="shared" si="119"/>
        <v>1</v>
      </c>
      <c r="S928" s="21" t="str">
        <f t="shared" si="116"/>
        <v>140-149</v>
      </c>
    </row>
    <row r="929" spans="1:19" ht="15.75" customHeight="1">
      <c r="A929" s="1">
        <v>464</v>
      </c>
      <c r="B929" s="1">
        <v>2015</v>
      </c>
      <c r="C929" s="1">
        <v>15</v>
      </c>
      <c r="D929" s="1" t="s">
        <v>22</v>
      </c>
      <c r="E929" s="1" t="s">
        <v>26</v>
      </c>
      <c r="F929" s="1" t="s">
        <v>10</v>
      </c>
      <c r="G929" s="1">
        <v>80</v>
      </c>
      <c r="H929" s="1">
        <v>143</v>
      </c>
      <c r="I929" s="1" t="s">
        <v>37</v>
      </c>
      <c r="J929">
        <f t="shared" si="112"/>
        <v>0</v>
      </c>
      <c r="K929">
        <f t="shared" si="113"/>
        <v>1</v>
      </c>
      <c r="L929">
        <f t="shared" si="114"/>
        <v>0</v>
      </c>
      <c r="M929">
        <f t="shared" si="117"/>
        <v>14</v>
      </c>
      <c r="N929" s="6">
        <f t="shared" si="115"/>
        <v>0.1333333333333333</v>
      </c>
      <c r="O929" t="str">
        <f t="shared" si="118"/>
        <v>N</v>
      </c>
      <c r="P929" s="13">
        <f>VLOOKUP(E929, 'Season Position'!$A$52:$C$67,2,FALSE)</f>
        <v>4</v>
      </c>
      <c r="Q929" s="13" t="str">
        <f>VLOOKUP(E929, 'Season Position'!$A$52:$C$67,3,FALSE)</f>
        <v>Playoffs</v>
      </c>
      <c r="R929">
        <f t="shared" si="119"/>
        <v>0</v>
      </c>
      <c r="S929" s="21" t="str">
        <f t="shared" si="116"/>
        <v>80-89</v>
      </c>
    </row>
    <row r="930" spans="1:19" ht="15.75" customHeight="1">
      <c r="A930" s="1">
        <v>465</v>
      </c>
      <c r="B930" s="1">
        <v>2015</v>
      </c>
      <c r="C930" s="1">
        <v>15</v>
      </c>
      <c r="D930" s="1" t="s">
        <v>22</v>
      </c>
      <c r="E930" s="1" t="s">
        <v>18</v>
      </c>
      <c r="F930" s="1" t="s">
        <v>12</v>
      </c>
      <c r="G930" s="1">
        <v>82</v>
      </c>
      <c r="H930" s="1">
        <v>111</v>
      </c>
      <c r="I930" s="1" t="s">
        <v>37</v>
      </c>
      <c r="J930">
        <f t="shared" si="112"/>
        <v>0</v>
      </c>
      <c r="K930">
        <f t="shared" si="113"/>
        <v>1</v>
      </c>
      <c r="L930">
        <f t="shared" si="114"/>
        <v>0</v>
      </c>
      <c r="M930">
        <f t="shared" si="117"/>
        <v>13</v>
      </c>
      <c r="N930" s="6">
        <f t="shared" si="115"/>
        <v>0.19999999999999996</v>
      </c>
      <c r="O930" t="str">
        <f t="shared" si="118"/>
        <v>N</v>
      </c>
      <c r="P930" s="13">
        <f>VLOOKUP(E930, 'Season Position'!$A$52:$C$67,2,FALSE)</f>
        <v>3</v>
      </c>
      <c r="Q930" s="13" t="str">
        <f>VLOOKUP(E930, 'Season Position'!$A$52:$C$67,3,FALSE)</f>
        <v>Playoffs</v>
      </c>
      <c r="R930">
        <f t="shared" si="119"/>
        <v>0</v>
      </c>
      <c r="S930" s="21" t="str">
        <f t="shared" si="116"/>
        <v>80-89</v>
      </c>
    </row>
    <row r="931" spans="1:19" ht="15.75" customHeight="1">
      <c r="A931" s="1">
        <v>465</v>
      </c>
      <c r="B931" s="1">
        <v>2015</v>
      </c>
      <c r="C931" s="1">
        <v>15</v>
      </c>
      <c r="D931" s="1" t="s">
        <v>22</v>
      </c>
      <c r="E931" s="1" t="s">
        <v>12</v>
      </c>
      <c r="F931" s="1" t="s">
        <v>18</v>
      </c>
      <c r="G931" s="1">
        <v>111</v>
      </c>
      <c r="H931" s="1">
        <v>82</v>
      </c>
      <c r="I931" s="1" t="s">
        <v>35</v>
      </c>
      <c r="J931">
        <f t="shared" si="112"/>
        <v>1</v>
      </c>
      <c r="K931">
        <f t="shared" si="113"/>
        <v>0</v>
      </c>
      <c r="L931">
        <f t="shared" si="114"/>
        <v>0</v>
      </c>
      <c r="M931">
        <f t="shared" si="117"/>
        <v>5</v>
      </c>
      <c r="N931" s="6">
        <f t="shared" si="115"/>
        <v>0.73333333333333339</v>
      </c>
      <c r="O931" t="str">
        <f t="shared" si="118"/>
        <v>Y</v>
      </c>
      <c r="P931" s="13">
        <f>VLOOKUP(E931, 'Season Position'!$A$52:$C$67,2,FALSE)</f>
        <v>2</v>
      </c>
      <c r="Q931" s="13" t="str">
        <f>VLOOKUP(E931, 'Season Position'!$A$52:$C$67,3,FALSE)</f>
        <v>Playoffs</v>
      </c>
      <c r="R931">
        <f t="shared" si="119"/>
        <v>1</v>
      </c>
      <c r="S931" s="21" t="str">
        <f t="shared" si="116"/>
        <v>110-119</v>
      </c>
    </row>
    <row r="932" spans="1:19" ht="15.75" customHeight="1">
      <c r="A932" s="1">
        <v>466</v>
      </c>
      <c r="B932" s="1">
        <v>2015</v>
      </c>
      <c r="C932" s="1">
        <v>15</v>
      </c>
      <c r="D932" s="1" t="s">
        <v>24</v>
      </c>
      <c r="E932" s="1" t="s">
        <v>34</v>
      </c>
      <c r="F932" s="1" t="s">
        <v>13</v>
      </c>
      <c r="G932" s="1">
        <v>137</v>
      </c>
      <c r="H932" s="1">
        <v>117</v>
      </c>
      <c r="I932" s="1" t="s">
        <v>35</v>
      </c>
      <c r="J932">
        <f t="shared" si="112"/>
        <v>1</v>
      </c>
      <c r="K932">
        <f t="shared" si="113"/>
        <v>0</v>
      </c>
      <c r="L932">
        <f t="shared" si="114"/>
        <v>0</v>
      </c>
      <c r="M932">
        <f t="shared" si="117"/>
        <v>2</v>
      </c>
      <c r="N932" s="6">
        <f t="shared" si="115"/>
        <v>0.93333333333333335</v>
      </c>
      <c r="O932" t="str">
        <f t="shared" si="118"/>
        <v>Y</v>
      </c>
      <c r="P932" s="13">
        <f>VLOOKUP(E932, 'Season Position'!$A$52:$C$67,2,FALSE)</f>
        <v>6</v>
      </c>
      <c r="Q932" s="13" t="str">
        <f>VLOOKUP(E932, 'Season Position'!$A$52:$C$67,3,FALSE)</f>
        <v>Playoffs</v>
      </c>
      <c r="R932">
        <f t="shared" si="119"/>
        <v>1</v>
      </c>
      <c r="S932" s="21" t="str">
        <f t="shared" si="116"/>
        <v>130-139</v>
      </c>
    </row>
    <row r="933" spans="1:19" ht="15.75" customHeight="1">
      <c r="A933" s="1">
        <v>466</v>
      </c>
      <c r="B933" s="1">
        <v>2015</v>
      </c>
      <c r="C933" s="1">
        <v>15</v>
      </c>
      <c r="D933" s="1" t="s">
        <v>24</v>
      </c>
      <c r="E933" s="1" t="s">
        <v>13</v>
      </c>
      <c r="F933" s="1" t="s">
        <v>34</v>
      </c>
      <c r="G933" s="1">
        <v>117</v>
      </c>
      <c r="H933" s="1">
        <v>137</v>
      </c>
      <c r="I933" s="1" t="s">
        <v>37</v>
      </c>
      <c r="J933">
        <f t="shared" si="112"/>
        <v>0</v>
      </c>
      <c r="K933">
        <f t="shared" si="113"/>
        <v>1</v>
      </c>
      <c r="L933">
        <f t="shared" si="114"/>
        <v>0</v>
      </c>
      <c r="M933">
        <f t="shared" si="117"/>
        <v>3</v>
      </c>
      <c r="N933" s="6">
        <f t="shared" si="115"/>
        <v>0.8666666666666667</v>
      </c>
      <c r="O933" t="str">
        <f t="shared" si="118"/>
        <v>Y</v>
      </c>
      <c r="P933" s="13">
        <f>VLOOKUP(E933, 'Season Position'!$A$52:$C$67,2,FALSE)</f>
        <v>7</v>
      </c>
      <c r="Q933" s="13" t="str">
        <f>VLOOKUP(E933, 'Season Position'!$A$52:$C$67,3,FALSE)</f>
        <v>Playoffs</v>
      </c>
      <c r="R933">
        <f t="shared" si="119"/>
        <v>0</v>
      </c>
      <c r="S933" s="21" t="str">
        <f t="shared" si="116"/>
        <v>110-119</v>
      </c>
    </row>
    <row r="934" spans="1:19" ht="15.75" customHeight="1">
      <c r="A934" s="1">
        <v>467</v>
      </c>
      <c r="B934" s="1">
        <v>2015</v>
      </c>
      <c r="C934" s="1">
        <v>15</v>
      </c>
      <c r="D934" s="1" t="s">
        <v>24</v>
      </c>
      <c r="E934" s="1" t="s">
        <v>20</v>
      </c>
      <c r="F934" s="1" t="s">
        <v>33</v>
      </c>
      <c r="G934" s="1">
        <v>86</v>
      </c>
      <c r="H934" s="1">
        <v>83</v>
      </c>
      <c r="I934" s="1" t="s">
        <v>35</v>
      </c>
      <c r="J934">
        <f t="shared" si="112"/>
        <v>1</v>
      </c>
      <c r="K934">
        <f t="shared" si="113"/>
        <v>0</v>
      </c>
      <c r="L934">
        <f t="shared" si="114"/>
        <v>0</v>
      </c>
      <c r="M934">
        <f t="shared" si="117"/>
        <v>9</v>
      </c>
      <c r="N934" s="6">
        <f t="shared" si="115"/>
        <v>0.46666666666666667</v>
      </c>
      <c r="O934" t="str">
        <f t="shared" si="118"/>
        <v>N</v>
      </c>
      <c r="P934" s="13">
        <f>VLOOKUP(E934, 'Season Position'!$A$52:$C$67,2,FALSE)</f>
        <v>5</v>
      </c>
      <c r="Q934" s="13" t="str">
        <f>VLOOKUP(E934, 'Season Position'!$A$52:$C$67,3,FALSE)</f>
        <v>Playoffs</v>
      </c>
      <c r="R934">
        <f t="shared" si="119"/>
        <v>1</v>
      </c>
      <c r="S934" s="21" t="str">
        <f t="shared" si="116"/>
        <v>80-89</v>
      </c>
    </row>
    <row r="935" spans="1:19" ht="15.75" customHeight="1">
      <c r="A935" s="1">
        <v>467</v>
      </c>
      <c r="B935" s="1">
        <v>2015</v>
      </c>
      <c r="C935" s="1">
        <v>15</v>
      </c>
      <c r="D935" s="1" t="s">
        <v>24</v>
      </c>
      <c r="E935" s="1" t="s">
        <v>33</v>
      </c>
      <c r="F935" s="1" t="s">
        <v>20</v>
      </c>
      <c r="G935" s="1">
        <v>83</v>
      </c>
      <c r="H935" s="1">
        <v>86</v>
      </c>
      <c r="I935" s="1" t="s">
        <v>37</v>
      </c>
      <c r="J935">
        <f t="shared" si="112"/>
        <v>0</v>
      </c>
      <c r="K935">
        <f t="shared" si="113"/>
        <v>1</v>
      </c>
      <c r="L935">
        <f t="shared" si="114"/>
        <v>0</v>
      </c>
      <c r="M935">
        <f t="shared" si="117"/>
        <v>12</v>
      </c>
      <c r="N935" s="6">
        <f t="shared" si="115"/>
        <v>0.26666666666666672</v>
      </c>
      <c r="O935" t="str">
        <f t="shared" si="118"/>
        <v>N</v>
      </c>
      <c r="P935" s="13">
        <f>VLOOKUP(E935, 'Season Position'!$A$52:$C$67,2,FALSE)</f>
        <v>8</v>
      </c>
      <c r="Q935" s="13" t="str">
        <f>VLOOKUP(E935, 'Season Position'!$A$52:$C$67,3,FALSE)</f>
        <v>Playoffs</v>
      </c>
      <c r="R935">
        <f t="shared" si="119"/>
        <v>0</v>
      </c>
      <c r="S935" s="21" t="str">
        <f t="shared" si="116"/>
        <v>80-89</v>
      </c>
    </row>
    <row r="936" spans="1:19" ht="15.75" customHeight="1">
      <c r="A936" s="1">
        <v>468</v>
      </c>
      <c r="B936" s="1">
        <v>2015</v>
      </c>
      <c r="C936" s="1">
        <v>15</v>
      </c>
      <c r="D936" s="1" t="s">
        <v>23</v>
      </c>
      <c r="E936" s="1" t="s">
        <v>32</v>
      </c>
      <c r="F936" s="1" t="s">
        <v>21</v>
      </c>
      <c r="G936" s="1">
        <v>94</v>
      </c>
      <c r="H936" s="1">
        <v>113</v>
      </c>
      <c r="I936" s="1" t="s">
        <v>37</v>
      </c>
      <c r="J936">
        <f t="shared" si="112"/>
        <v>0</v>
      </c>
      <c r="K936">
        <f t="shared" si="113"/>
        <v>1</v>
      </c>
      <c r="L936">
        <f t="shared" si="114"/>
        <v>0</v>
      </c>
      <c r="M936">
        <f t="shared" si="117"/>
        <v>7</v>
      </c>
      <c r="N936" s="6">
        <f t="shared" si="115"/>
        <v>0.6</v>
      </c>
      <c r="O936" t="str">
        <f t="shared" si="118"/>
        <v>N</v>
      </c>
      <c r="P936" s="13">
        <f>VLOOKUP(E936, 'Season Position'!$A$52:$C$67,2,FALSE)</f>
        <v>11</v>
      </c>
      <c r="Q936" s="13" t="str">
        <f>VLOOKUP(E936, 'Season Position'!$A$52:$C$67,3,FALSE)</f>
        <v>Missed</v>
      </c>
      <c r="R936">
        <f t="shared" si="119"/>
        <v>0</v>
      </c>
      <c r="S936" s="21" t="str">
        <f t="shared" si="116"/>
        <v>90-99</v>
      </c>
    </row>
    <row r="937" spans="1:19" ht="15.75" customHeight="1">
      <c r="A937" s="1">
        <v>468</v>
      </c>
      <c r="B937" s="1">
        <v>2015</v>
      </c>
      <c r="C937" s="1">
        <v>15</v>
      </c>
      <c r="D937" s="1" t="s">
        <v>23</v>
      </c>
      <c r="E937" s="1" t="s">
        <v>21</v>
      </c>
      <c r="F937" s="1" t="s">
        <v>32</v>
      </c>
      <c r="G937" s="1">
        <v>113</v>
      </c>
      <c r="H937" s="1">
        <v>94</v>
      </c>
      <c r="I937" s="1" t="s">
        <v>35</v>
      </c>
      <c r="J937">
        <f t="shared" si="112"/>
        <v>1</v>
      </c>
      <c r="K937">
        <f t="shared" si="113"/>
        <v>0</v>
      </c>
      <c r="L937">
        <f t="shared" si="114"/>
        <v>0</v>
      </c>
      <c r="M937">
        <f t="shared" si="117"/>
        <v>4</v>
      </c>
      <c r="N937" s="6">
        <f t="shared" si="115"/>
        <v>0.8</v>
      </c>
      <c r="O937" t="str">
        <f t="shared" si="118"/>
        <v>Y</v>
      </c>
      <c r="P937" s="13">
        <f>VLOOKUP(E937, 'Season Position'!$A$52:$C$67,2,FALSE)</f>
        <v>9</v>
      </c>
      <c r="Q937" s="13" t="str">
        <f>VLOOKUP(E937, 'Season Position'!$A$52:$C$67,3,FALSE)</f>
        <v>Missed</v>
      </c>
      <c r="R937">
        <f t="shared" si="119"/>
        <v>1</v>
      </c>
      <c r="S937" s="21" t="str">
        <f t="shared" si="116"/>
        <v>110-119</v>
      </c>
    </row>
    <row r="938" spans="1:19" ht="15.75" customHeight="1">
      <c r="A938" s="1">
        <v>469</v>
      </c>
      <c r="B938" s="1">
        <v>2015</v>
      </c>
      <c r="C938" s="1">
        <v>15</v>
      </c>
      <c r="D938" s="1" t="s">
        <v>23</v>
      </c>
      <c r="E938" s="1" t="s">
        <v>16</v>
      </c>
      <c r="F938" s="1" t="s">
        <v>28</v>
      </c>
      <c r="G938" s="1">
        <v>85</v>
      </c>
      <c r="H938" s="1">
        <v>71</v>
      </c>
      <c r="I938" s="1" t="s">
        <v>35</v>
      </c>
      <c r="J938">
        <f t="shared" si="112"/>
        <v>1</v>
      </c>
      <c r="K938">
        <f t="shared" si="113"/>
        <v>0</v>
      </c>
      <c r="L938">
        <f t="shared" si="114"/>
        <v>0</v>
      </c>
      <c r="M938">
        <f t="shared" si="117"/>
        <v>11</v>
      </c>
      <c r="N938" s="6">
        <f t="shared" si="115"/>
        <v>0.33333333333333337</v>
      </c>
      <c r="O938" t="str">
        <f t="shared" si="118"/>
        <v>N</v>
      </c>
      <c r="P938" s="13">
        <f>VLOOKUP(E938, 'Season Position'!$A$52:$C$67,2,FALSE)</f>
        <v>10</v>
      </c>
      <c r="Q938" s="13" t="str">
        <f>VLOOKUP(E938, 'Season Position'!$A$52:$C$67,3,FALSE)</f>
        <v>Missed</v>
      </c>
      <c r="R938">
        <f t="shared" si="119"/>
        <v>1</v>
      </c>
      <c r="S938" s="21" t="str">
        <f t="shared" si="116"/>
        <v>80-89</v>
      </c>
    </row>
    <row r="939" spans="1:19" ht="15.75" customHeight="1">
      <c r="A939" s="1">
        <v>469</v>
      </c>
      <c r="B939" s="1">
        <v>2015</v>
      </c>
      <c r="C939" s="1">
        <v>15</v>
      </c>
      <c r="D939" s="1" t="s">
        <v>23</v>
      </c>
      <c r="E939" s="1" t="s">
        <v>28</v>
      </c>
      <c r="F939" s="1" t="s">
        <v>16</v>
      </c>
      <c r="G939" s="1">
        <v>71</v>
      </c>
      <c r="H939" s="1">
        <v>85</v>
      </c>
      <c r="I939" s="1" t="s">
        <v>37</v>
      </c>
      <c r="J939">
        <f t="shared" si="112"/>
        <v>0</v>
      </c>
      <c r="K939">
        <f t="shared" si="113"/>
        <v>1</v>
      </c>
      <c r="L939">
        <f t="shared" si="114"/>
        <v>0</v>
      </c>
      <c r="M939">
        <f t="shared" si="117"/>
        <v>16</v>
      </c>
      <c r="N939" s="6">
        <f t="shared" si="115"/>
        <v>0</v>
      </c>
      <c r="O939" t="str">
        <f t="shared" si="118"/>
        <v>N</v>
      </c>
      <c r="P939" s="13">
        <f>VLOOKUP(E939, 'Season Position'!$A$52:$C$67,2,FALSE)</f>
        <v>13</v>
      </c>
      <c r="Q939" s="13" t="str">
        <f>VLOOKUP(E939, 'Season Position'!$A$52:$C$67,3,FALSE)</f>
        <v>Missed</v>
      </c>
      <c r="R939">
        <f t="shared" si="119"/>
        <v>0</v>
      </c>
      <c r="S939" s="21" t="str">
        <f t="shared" si="116"/>
        <v>70-79</v>
      </c>
    </row>
    <row r="940" spans="1:19" ht="15.75" customHeight="1">
      <c r="A940" s="1">
        <v>470</v>
      </c>
      <c r="B940" s="1">
        <v>2015</v>
      </c>
      <c r="C940" s="1">
        <v>15</v>
      </c>
      <c r="D940" s="1" t="s">
        <v>23</v>
      </c>
      <c r="E940" s="1" t="s">
        <v>30</v>
      </c>
      <c r="F940" s="1" t="s">
        <v>14</v>
      </c>
      <c r="G940" s="1">
        <v>108</v>
      </c>
      <c r="H940" s="1">
        <v>74</v>
      </c>
      <c r="I940" s="1" t="s">
        <v>35</v>
      </c>
      <c r="J940">
        <f t="shared" si="112"/>
        <v>1</v>
      </c>
      <c r="K940">
        <f t="shared" si="113"/>
        <v>0</v>
      </c>
      <c r="L940">
        <f t="shared" si="114"/>
        <v>0</v>
      </c>
      <c r="M940">
        <f t="shared" si="117"/>
        <v>6</v>
      </c>
      <c r="N940" s="6">
        <f t="shared" si="115"/>
        <v>0.66666666666666674</v>
      </c>
      <c r="O940" t="str">
        <f t="shared" si="118"/>
        <v>Y</v>
      </c>
      <c r="P940" s="13">
        <f>VLOOKUP(E940, 'Season Position'!$A$52:$C$67,2,FALSE)</f>
        <v>12</v>
      </c>
      <c r="Q940" s="13" t="str">
        <f>VLOOKUP(E940, 'Season Position'!$A$52:$C$67,3,FALSE)</f>
        <v>Missed</v>
      </c>
      <c r="R940">
        <f t="shared" si="119"/>
        <v>1</v>
      </c>
      <c r="S940" s="21" t="str">
        <f t="shared" si="116"/>
        <v>100-109</v>
      </c>
    </row>
    <row r="941" spans="1:19" ht="15.75" customHeight="1">
      <c r="A941" s="1">
        <v>470</v>
      </c>
      <c r="B941" s="1">
        <v>2015</v>
      </c>
      <c r="C941" s="1">
        <v>15</v>
      </c>
      <c r="D941" s="1" t="s">
        <v>23</v>
      </c>
      <c r="E941" s="1" t="s">
        <v>14</v>
      </c>
      <c r="F941" s="1" t="s">
        <v>30</v>
      </c>
      <c r="G941" s="1">
        <v>74</v>
      </c>
      <c r="H941" s="1">
        <v>108</v>
      </c>
      <c r="I941" s="1" t="s">
        <v>37</v>
      </c>
      <c r="J941">
        <f t="shared" si="112"/>
        <v>0</v>
      </c>
      <c r="K941">
        <f t="shared" si="113"/>
        <v>1</v>
      </c>
      <c r="L941">
        <f t="shared" si="114"/>
        <v>0</v>
      </c>
      <c r="M941">
        <f t="shared" si="117"/>
        <v>15</v>
      </c>
      <c r="N941" s="6">
        <f t="shared" si="115"/>
        <v>6.6666666666666652E-2</v>
      </c>
      <c r="O941" t="str">
        <f t="shared" si="118"/>
        <v>N</v>
      </c>
      <c r="P941" s="13">
        <f>VLOOKUP(E941, 'Season Position'!$A$52:$C$67,2,FALSE)</f>
        <v>16</v>
      </c>
      <c r="Q941" s="13" t="str">
        <f>VLOOKUP(E941, 'Season Position'!$A$52:$C$67,3,FALSE)</f>
        <v>Missed</v>
      </c>
      <c r="R941">
        <f t="shared" si="119"/>
        <v>0</v>
      </c>
      <c r="S941" s="21" t="str">
        <f t="shared" si="116"/>
        <v>70-79</v>
      </c>
    </row>
    <row r="942" spans="1:19" ht="15.75" customHeight="1">
      <c r="A942" s="1">
        <v>471</v>
      </c>
      <c r="B942" s="1">
        <v>2015</v>
      </c>
      <c r="C942" s="1">
        <v>15</v>
      </c>
      <c r="D942" s="1" t="s">
        <v>23</v>
      </c>
      <c r="E942" s="1" t="s">
        <v>25</v>
      </c>
      <c r="F942" s="1" t="s">
        <v>31</v>
      </c>
      <c r="G942" s="1">
        <v>86</v>
      </c>
      <c r="H942" s="1">
        <v>91</v>
      </c>
      <c r="I942" s="1" t="s">
        <v>37</v>
      </c>
      <c r="J942">
        <f t="shared" si="112"/>
        <v>0</v>
      </c>
      <c r="K942">
        <f t="shared" si="113"/>
        <v>1</v>
      </c>
      <c r="L942">
        <f t="shared" si="114"/>
        <v>0</v>
      </c>
      <c r="M942">
        <f t="shared" si="117"/>
        <v>9</v>
      </c>
      <c r="N942" s="6">
        <f t="shared" si="115"/>
        <v>0.46666666666666667</v>
      </c>
      <c r="O942" t="str">
        <f t="shared" si="118"/>
        <v>N</v>
      </c>
      <c r="P942" s="13">
        <f>VLOOKUP(E942, 'Season Position'!$A$52:$C$67,2,FALSE)</f>
        <v>15</v>
      </c>
      <c r="Q942" s="13" t="str">
        <f>VLOOKUP(E942, 'Season Position'!$A$52:$C$67,3,FALSE)</f>
        <v>Missed</v>
      </c>
      <c r="R942">
        <f t="shared" si="119"/>
        <v>0</v>
      </c>
      <c r="S942" s="21" t="str">
        <f t="shared" si="116"/>
        <v>80-89</v>
      </c>
    </row>
    <row r="943" spans="1:19" ht="15.75" customHeight="1">
      <c r="A943" s="1">
        <v>471</v>
      </c>
      <c r="B943" s="1">
        <v>2015</v>
      </c>
      <c r="C943" s="1">
        <v>15</v>
      </c>
      <c r="D943" s="1" t="s">
        <v>23</v>
      </c>
      <c r="E943" s="1" t="s">
        <v>31</v>
      </c>
      <c r="F943" s="1" t="s">
        <v>25</v>
      </c>
      <c r="G943" s="1">
        <v>91</v>
      </c>
      <c r="H943" s="1">
        <v>86</v>
      </c>
      <c r="I943" s="1" t="s">
        <v>35</v>
      </c>
      <c r="J943">
        <f t="shared" si="112"/>
        <v>1</v>
      </c>
      <c r="K943">
        <f t="shared" si="113"/>
        <v>0</v>
      </c>
      <c r="L943">
        <f t="shared" si="114"/>
        <v>0</v>
      </c>
      <c r="M943">
        <f t="shared" si="117"/>
        <v>8</v>
      </c>
      <c r="N943" s="6">
        <f t="shared" si="115"/>
        <v>0.53333333333333333</v>
      </c>
      <c r="O943" t="str">
        <f t="shared" si="118"/>
        <v>N</v>
      </c>
      <c r="P943" s="13">
        <f>VLOOKUP(E943, 'Season Position'!$A$52:$C$67,2,FALSE)</f>
        <v>14</v>
      </c>
      <c r="Q943" s="13" t="str">
        <f>VLOOKUP(E943, 'Season Position'!$A$52:$C$67,3,FALSE)</f>
        <v>Missed</v>
      </c>
      <c r="R943">
        <f t="shared" si="119"/>
        <v>1</v>
      </c>
      <c r="S943" s="21" t="str">
        <f t="shared" si="116"/>
        <v>90-99</v>
      </c>
    </row>
    <row r="944" spans="1:19" ht="15.75" customHeight="1">
      <c r="A944" s="1">
        <v>472</v>
      </c>
      <c r="B944" s="1">
        <v>2015</v>
      </c>
      <c r="C944" s="1">
        <v>16</v>
      </c>
      <c r="D944" s="1" t="s">
        <v>22</v>
      </c>
      <c r="E944" s="1" t="s">
        <v>12</v>
      </c>
      <c r="F944" s="1" t="s">
        <v>10</v>
      </c>
      <c r="G944" s="1">
        <v>66</v>
      </c>
      <c r="H944" s="1">
        <v>129</v>
      </c>
      <c r="I944" s="1" t="s">
        <v>37</v>
      </c>
      <c r="J944">
        <f t="shared" si="112"/>
        <v>0</v>
      </c>
      <c r="K944">
        <f t="shared" si="113"/>
        <v>1</v>
      </c>
      <c r="L944">
        <f t="shared" si="114"/>
        <v>0</v>
      </c>
      <c r="M944">
        <f t="shared" si="117"/>
        <v>14</v>
      </c>
      <c r="N944" s="6">
        <f t="shared" si="115"/>
        <v>0.1333333333333333</v>
      </c>
      <c r="O944" t="str">
        <f t="shared" si="118"/>
        <v>N</v>
      </c>
      <c r="P944" s="13">
        <f>VLOOKUP(E944, 'Season Position'!$A$52:$C$67,2,FALSE)</f>
        <v>2</v>
      </c>
      <c r="Q944" s="13" t="str">
        <f>VLOOKUP(E944, 'Season Position'!$A$52:$C$67,3,FALSE)</f>
        <v>Playoffs</v>
      </c>
      <c r="R944">
        <f t="shared" si="119"/>
        <v>0</v>
      </c>
      <c r="S944" s="21" t="str">
        <f t="shared" si="116"/>
        <v>60-69</v>
      </c>
    </row>
    <row r="945" spans="1:19" ht="15.75" customHeight="1">
      <c r="A945" s="1">
        <v>472</v>
      </c>
      <c r="B945" s="1">
        <v>2015</v>
      </c>
      <c r="C945" s="1">
        <v>16</v>
      </c>
      <c r="D945" s="1" t="s">
        <v>22</v>
      </c>
      <c r="E945" s="1" t="s">
        <v>10</v>
      </c>
      <c r="F945" s="1" t="s">
        <v>12</v>
      </c>
      <c r="G945" s="1">
        <v>129</v>
      </c>
      <c r="H945" s="1">
        <v>66</v>
      </c>
      <c r="I945" s="1" t="s">
        <v>35</v>
      </c>
      <c r="J945">
        <f t="shared" si="112"/>
        <v>1</v>
      </c>
      <c r="K945">
        <f t="shared" si="113"/>
        <v>0</v>
      </c>
      <c r="L945">
        <f t="shared" si="114"/>
        <v>0</v>
      </c>
      <c r="M945">
        <f t="shared" si="117"/>
        <v>1</v>
      </c>
      <c r="N945" s="6">
        <f t="shared" si="115"/>
        <v>1</v>
      </c>
      <c r="O945" t="str">
        <f t="shared" si="118"/>
        <v>Y</v>
      </c>
      <c r="P945" s="13">
        <f>VLOOKUP(E945, 'Season Position'!$A$52:$C$67,2,FALSE)</f>
        <v>1</v>
      </c>
      <c r="Q945" s="13" t="str">
        <f>VLOOKUP(E945, 'Season Position'!$A$52:$C$67,3,FALSE)</f>
        <v>Playoffs</v>
      </c>
      <c r="R945">
        <f t="shared" si="119"/>
        <v>1</v>
      </c>
      <c r="S945" s="21" t="str">
        <f t="shared" si="116"/>
        <v>120-129</v>
      </c>
    </row>
    <row r="946" spans="1:19" ht="15.75" customHeight="1">
      <c r="A946" s="1">
        <v>473</v>
      </c>
      <c r="B946" s="1">
        <v>2015</v>
      </c>
      <c r="C946" s="1">
        <v>16</v>
      </c>
      <c r="D946" s="1" t="s">
        <v>24</v>
      </c>
      <c r="E946" s="1" t="s">
        <v>18</v>
      </c>
      <c r="F946" s="1" t="s">
        <v>26</v>
      </c>
      <c r="G946" s="1">
        <v>68</v>
      </c>
      <c r="H946" s="1">
        <v>63</v>
      </c>
      <c r="I946" s="1" t="s">
        <v>35</v>
      </c>
      <c r="J946">
        <f t="shared" si="112"/>
        <v>1</v>
      </c>
      <c r="K946">
        <f t="shared" si="113"/>
        <v>0</v>
      </c>
      <c r="L946">
        <f t="shared" si="114"/>
        <v>0</v>
      </c>
      <c r="M946">
        <f t="shared" si="117"/>
        <v>13</v>
      </c>
      <c r="N946" s="6">
        <f t="shared" si="115"/>
        <v>0.19999999999999996</v>
      </c>
      <c r="O946" t="str">
        <f t="shared" si="118"/>
        <v>N</v>
      </c>
      <c r="P946" s="13">
        <f>VLOOKUP(E946, 'Season Position'!$A$52:$C$67,2,FALSE)</f>
        <v>3</v>
      </c>
      <c r="Q946" s="13" t="str">
        <f>VLOOKUP(E946, 'Season Position'!$A$52:$C$67,3,FALSE)</f>
        <v>Playoffs</v>
      </c>
      <c r="R946">
        <f t="shared" si="119"/>
        <v>1</v>
      </c>
      <c r="S946" s="21" t="str">
        <f t="shared" si="116"/>
        <v>60-69</v>
      </c>
    </row>
    <row r="947" spans="1:19" ht="15.75" customHeight="1">
      <c r="A947" s="1">
        <v>473</v>
      </c>
      <c r="B947" s="1">
        <v>2015</v>
      </c>
      <c r="C947" s="1">
        <v>16</v>
      </c>
      <c r="D947" s="1" t="s">
        <v>24</v>
      </c>
      <c r="E947" s="1" t="s">
        <v>26</v>
      </c>
      <c r="F947" s="1" t="s">
        <v>18</v>
      </c>
      <c r="G947" s="1">
        <v>63</v>
      </c>
      <c r="H947" s="1">
        <v>68</v>
      </c>
      <c r="I947" s="1" t="s">
        <v>37</v>
      </c>
      <c r="J947">
        <f t="shared" si="112"/>
        <v>0</v>
      </c>
      <c r="K947">
        <f t="shared" si="113"/>
        <v>1</v>
      </c>
      <c r="L947">
        <f t="shared" si="114"/>
        <v>0</v>
      </c>
      <c r="M947">
        <f t="shared" si="117"/>
        <v>15</v>
      </c>
      <c r="N947" s="6">
        <f t="shared" si="115"/>
        <v>6.6666666666666652E-2</v>
      </c>
      <c r="O947" t="str">
        <f t="shared" si="118"/>
        <v>N</v>
      </c>
      <c r="P947" s="13">
        <f>VLOOKUP(E947, 'Season Position'!$A$52:$C$67,2,FALSE)</f>
        <v>4</v>
      </c>
      <c r="Q947" s="13" t="str">
        <f>VLOOKUP(E947, 'Season Position'!$A$52:$C$67,3,FALSE)</f>
        <v>Playoffs</v>
      </c>
      <c r="R947">
        <f t="shared" si="119"/>
        <v>0</v>
      </c>
      <c r="S947" s="21" t="str">
        <f t="shared" si="116"/>
        <v>60-69</v>
      </c>
    </row>
    <row r="948" spans="1:19" ht="15.75" customHeight="1">
      <c r="A948" s="1">
        <v>474</v>
      </c>
      <c r="B948" s="1">
        <v>2015</v>
      </c>
      <c r="C948" s="1">
        <v>16</v>
      </c>
      <c r="D948" s="1" t="s">
        <v>24</v>
      </c>
      <c r="E948" s="1" t="s">
        <v>20</v>
      </c>
      <c r="F948" s="1" t="s">
        <v>34</v>
      </c>
      <c r="G948" s="1">
        <v>99</v>
      </c>
      <c r="H948" s="1">
        <v>84</v>
      </c>
      <c r="I948" s="1" t="s">
        <v>35</v>
      </c>
      <c r="J948">
        <f t="shared" si="112"/>
        <v>1</v>
      </c>
      <c r="K948">
        <f t="shared" si="113"/>
        <v>0</v>
      </c>
      <c r="L948">
        <f t="shared" si="114"/>
        <v>0</v>
      </c>
      <c r="M948">
        <f t="shared" si="117"/>
        <v>5</v>
      </c>
      <c r="N948" s="6">
        <f t="shared" si="115"/>
        <v>0.73333333333333339</v>
      </c>
      <c r="O948" t="str">
        <f t="shared" si="118"/>
        <v>N</v>
      </c>
      <c r="P948" s="13">
        <f>VLOOKUP(E948, 'Season Position'!$A$52:$C$67,2,FALSE)</f>
        <v>5</v>
      </c>
      <c r="Q948" s="13" t="str">
        <f>VLOOKUP(E948, 'Season Position'!$A$52:$C$67,3,FALSE)</f>
        <v>Playoffs</v>
      </c>
      <c r="R948">
        <f t="shared" si="119"/>
        <v>1</v>
      </c>
      <c r="S948" s="21" t="str">
        <f t="shared" si="116"/>
        <v>90-99</v>
      </c>
    </row>
    <row r="949" spans="1:19" ht="15.75" customHeight="1">
      <c r="A949" s="1">
        <v>474</v>
      </c>
      <c r="B949" s="1">
        <v>2015</v>
      </c>
      <c r="C949" s="1">
        <v>16</v>
      </c>
      <c r="D949" s="1" t="s">
        <v>24</v>
      </c>
      <c r="E949" s="1" t="s">
        <v>34</v>
      </c>
      <c r="F949" s="1" t="s">
        <v>20</v>
      </c>
      <c r="G949" s="1">
        <v>84</v>
      </c>
      <c r="H949" s="1">
        <v>99</v>
      </c>
      <c r="I949" s="1" t="s">
        <v>37</v>
      </c>
      <c r="J949">
        <f t="shared" si="112"/>
        <v>0</v>
      </c>
      <c r="K949">
        <f t="shared" si="113"/>
        <v>1</v>
      </c>
      <c r="L949">
        <f t="shared" si="114"/>
        <v>0</v>
      </c>
      <c r="M949">
        <f t="shared" si="117"/>
        <v>7</v>
      </c>
      <c r="N949" s="6">
        <f t="shared" si="115"/>
        <v>0.6</v>
      </c>
      <c r="O949" t="str">
        <f t="shared" si="118"/>
        <v>N</v>
      </c>
      <c r="P949" s="13">
        <f>VLOOKUP(E949, 'Season Position'!$A$52:$C$67,2,FALSE)</f>
        <v>6</v>
      </c>
      <c r="Q949" s="13" t="str">
        <f>VLOOKUP(E949, 'Season Position'!$A$52:$C$67,3,FALSE)</f>
        <v>Playoffs</v>
      </c>
      <c r="R949">
        <f t="shared" si="119"/>
        <v>0</v>
      </c>
      <c r="S949" s="21" t="str">
        <f t="shared" si="116"/>
        <v>80-89</v>
      </c>
    </row>
    <row r="950" spans="1:19" ht="15.75" customHeight="1">
      <c r="A950" s="1">
        <v>475</v>
      </c>
      <c r="B950" s="1">
        <v>2015</v>
      </c>
      <c r="C950" s="1">
        <v>16</v>
      </c>
      <c r="D950" s="1" t="s">
        <v>24</v>
      </c>
      <c r="E950" s="1" t="s">
        <v>33</v>
      </c>
      <c r="F950" s="1" t="s">
        <v>13</v>
      </c>
      <c r="G950" s="1">
        <v>76</v>
      </c>
      <c r="H950" s="1">
        <v>112</v>
      </c>
      <c r="I950" s="1" t="s">
        <v>37</v>
      </c>
      <c r="J950">
        <f t="shared" si="112"/>
        <v>0</v>
      </c>
      <c r="K950">
        <f t="shared" si="113"/>
        <v>1</v>
      </c>
      <c r="L950">
        <f t="shared" si="114"/>
        <v>0</v>
      </c>
      <c r="M950">
        <f t="shared" si="117"/>
        <v>10</v>
      </c>
      <c r="N950" s="6">
        <f t="shared" si="115"/>
        <v>0.4</v>
      </c>
      <c r="O950" t="str">
        <f t="shared" si="118"/>
        <v>N</v>
      </c>
      <c r="P950" s="13">
        <f>VLOOKUP(E950, 'Season Position'!$A$52:$C$67,2,FALSE)</f>
        <v>8</v>
      </c>
      <c r="Q950" s="13" t="str">
        <f>VLOOKUP(E950, 'Season Position'!$A$52:$C$67,3,FALSE)</f>
        <v>Playoffs</v>
      </c>
      <c r="R950">
        <f t="shared" si="119"/>
        <v>0</v>
      </c>
      <c r="S950" s="21" t="str">
        <f t="shared" si="116"/>
        <v>70-79</v>
      </c>
    </row>
    <row r="951" spans="1:19" ht="15.75" customHeight="1">
      <c r="A951" s="1">
        <v>475</v>
      </c>
      <c r="B951" s="1">
        <v>2015</v>
      </c>
      <c r="C951" s="1">
        <v>16</v>
      </c>
      <c r="D951" s="1" t="s">
        <v>24</v>
      </c>
      <c r="E951" s="1" t="s">
        <v>13</v>
      </c>
      <c r="F951" s="1" t="s">
        <v>33</v>
      </c>
      <c r="G951" s="1">
        <v>112</v>
      </c>
      <c r="H951" s="1">
        <v>76</v>
      </c>
      <c r="I951" s="1" t="s">
        <v>35</v>
      </c>
      <c r="J951">
        <f t="shared" si="112"/>
        <v>1</v>
      </c>
      <c r="K951">
        <f t="shared" si="113"/>
        <v>0</v>
      </c>
      <c r="L951">
        <f t="shared" si="114"/>
        <v>0</v>
      </c>
      <c r="M951">
        <f t="shared" si="117"/>
        <v>3</v>
      </c>
      <c r="N951" s="6">
        <f t="shared" si="115"/>
        <v>0.8666666666666667</v>
      </c>
      <c r="O951" t="str">
        <f t="shared" si="118"/>
        <v>Y</v>
      </c>
      <c r="P951" s="13">
        <f>VLOOKUP(E951, 'Season Position'!$A$52:$C$67,2,FALSE)</f>
        <v>7</v>
      </c>
      <c r="Q951" s="13" t="str">
        <f>VLOOKUP(E951, 'Season Position'!$A$52:$C$67,3,FALSE)</f>
        <v>Playoffs</v>
      </c>
      <c r="R951">
        <f t="shared" si="119"/>
        <v>1</v>
      </c>
      <c r="S951" s="21" t="str">
        <f t="shared" si="116"/>
        <v>110-119</v>
      </c>
    </row>
    <row r="952" spans="1:19" ht="15.75" customHeight="1">
      <c r="A952" s="1">
        <v>476</v>
      </c>
      <c r="B952" s="1">
        <v>2015</v>
      </c>
      <c r="C952" s="1">
        <v>16</v>
      </c>
      <c r="D952" s="1" t="s">
        <v>23</v>
      </c>
      <c r="E952" s="1" t="s">
        <v>16</v>
      </c>
      <c r="F952" s="1" t="s">
        <v>21</v>
      </c>
      <c r="G952" s="1">
        <v>47</v>
      </c>
      <c r="H952" s="1">
        <v>127</v>
      </c>
      <c r="I952" s="1" t="s">
        <v>37</v>
      </c>
      <c r="J952">
        <f t="shared" si="112"/>
        <v>0</v>
      </c>
      <c r="K952">
        <f t="shared" si="113"/>
        <v>1</v>
      </c>
      <c r="L952">
        <f t="shared" si="114"/>
        <v>0</v>
      </c>
      <c r="M952">
        <f t="shared" si="117"/>
        <v>16</v>
      </c>
      <c r="N952" s="6">
        <f t="shared" si="115"/>
        <v>0</v>
      </c>
      <c r="O952" t="str">
        <f t="shared" si="118"/>
        <v>N</v>
      </c>
      <c r="P952" s="13">
        <f>VLOOKUP(E952, 'Season Position'!$A$52:$C$67,2,FALSE)</f>
        <v>10</v>
      </c>
      <c r="Q952" s="13" t="str">
        <f>VLOOKUP(E952, 'Season Position'!$A$52:$C$67,3,FALSE)</f>
        <v>Missed</v>
      </c>
      <c r="R952">
        <f t="shared" si="119"/>
        <v>0</v>
      </c>
      <c r="S952" s="21" t="str">
        <f t="shared" si="116"/>
        <v>40-49</v>
      </c>
    </row>
    <row r="953" spans="1:19" ht="15.75" customHeight="1">
      <c r="A953" s="1">
        <v>476</v>
      </c>
      <c r="B953" s="1">
        <v>2015</v>
      </c>
      <c r="C953" s="1">
        <v>16</v>
      </c>
      <c r="D953" s="1" t="s">
        <v>23</v>
      </c>
      <c r="E953" s="1" t="s">
        <v>21</v>
      </c>
      <c r="F953" s="1" t="s">
        <v>16</v>
      </c>
      <c r="G953" s="1">
        <v>127</v>
      </c>
      <c r="H953" s="1">
        <v>47</v>
      </c>
      <c r="I953" s="1" t="s">
        <v>35</v>
      </c>
      <c r="J953">
        <f t="shared" si="112"/>
        <v>1</v>
      </c>
      <c r="K953">
        <f t="shared" si="113"/>
        <v>0</v>
      </c>
      <c r="L953">
        <f t="shared" si="114"/>
        <v>0</v>
      </c>
      <c r="M953">
        <f t="shared" si="117"/>
        <v>2</v>
      </c>
      <c r="N953" s="6">
        <f t="shared" si="115"/>
        <v>0.93333333333333335</v>
      </c>
      <c r="O953" t="str">
        <f t="shared" si="118"/>
        <v>Y</v>
      </c>
      <c r="P953" s="13">
        <f>VLOOKUP(E953, 'Season Position'!$A$52:$C$67,2,FALSE)</f>
        <v>9</v>
      </c>
      <c r="Q953" s="13" t="str">
        <f>VLOOKUP(E953, 'Season Position'!$A$52:$C$67,3,FALSE)</f>
        <v>Missed</v>
      </c>
      <c r="R953">
        <f t="shared" si="119"/>
        <v>1</v>
      </c>
      <c r="S953" s="21" t="str">
        <f t="shared" si="116"/>
        <v>120-129</v>
      </c>
    </row>
    <row r="954" spans="1:19" ht="15.75" customHeight="1">
      <c r="A954" s="1">
        <v>477</v>
      </c>
      <c r="B954" s="1">
        <v>2015</v>
      </c>
      <c r="C954" s="1">
        <v>16</v>
      </c>
      <c r="D954" s="1" t="s">
        <v>23</v>
      </c>
      <c r="E954" s="1" t="s">
        <v>30</v>
      </c>
      <c r="F954" s="1" t="s">
        <v>32</v>
      </c>
      <c r="G954" s="1">
        <v>69</v>
      </c>
      <c r="H954" s="1">
        <v>76</v>
      </c>
      <c r="I954" s="1" t="s">
        <v>37</v>
      </c>
      <c r="J954">
        <f t="shared" si="112"/>
        <v>0</v>
      </c>
      <c r="K954">
        <f t="shared" si="113"/>
        <v>1</v>
      </c>
      <c r="L954">
        <f t="shared" si="114"/>
        <v>0</v>
      </c>
      <c r="M954">
        <f t="shared" si="117"/>
        <v>12</v>
      </c>
      <c r="N954" s="6">
        <f t="shared" si="115"/>
        <v>0.26666666666666672</v>
      </c>
      <c r="O954" t="str">
        <f t="shared" si="118"/>
        <v>N</v>
      </c>
      <c r="P954" s="13">
        <f>VLOOKUP(E954, 'Season Position'!$A$52:$C$67,2,FALSE)</f>
        <v>12</v>
      </c>
      <c r="Q954" s="13" t="str">
        <f>VLOOKUP(E954, 'Season Position'!$A$52:$C$67,3,FALSE)</f>
        <v>Missed</v>
      </c>
      <c r="R954">
        <f t="shared" si="119"/>
        <v>0</v>
      </c>
      <c r="S954" s="21" t="str">
        <f t="shared" si="116"/>
        <v>60-69</v>
      </c>
    </row>
    <row r="955" spans="1:19" ht="15.75" customHeight="1">
      <c r="A955" s="1">
        <v>477</v>
      </c>
      <c r="B955" s="1">
        <v>2015</v>
      </c>
      <c r="C955" s="1">
        <v>16</v>
      </c>
      <c r="D955" s="1" t="s">
        <v>23</v>
      </c>
      <c r="E955" s="1" t="s">
        <v>32</v>
      </c>
      <c r="F955" s="1" t="s">
        <v>30</v>
      </c>
      <c r="G955" s="1">
        <v>76</v>
      </c>
      <c r="H955" s="1">
        <v>69</v>
      </c>
      <c r="I955" s="1" t="s">
        <v>35</v>
      </c>
      <c r="J955">
        <f t="shared" si="112"/>
        <v>1</v>
      </c>
      <c r="K955">
        <f t="shared" si="113"/>
        <v>0</v>
      </c>
      <c r="L955">
        <f t="shared" si="114"/>
        <v>0</v>
      </c>
      <c r="M955">
        <f t="shared" si="117"/>
        <v>10</v>
      </c>
      <c r="N955" s="6">
        <f t="shared" si="115"/>
        <v>0.4</v>
      </c>
      <c r="O955" t="str">
        <f t="shared" si="118"/>
        <v>N</v>
      </c>
      <c r="P955" s="13">
        <f>VLOOKUP(E955, 'Season Position'!$A$52:$C$67,2,FALSE)</f>
        <v>11</v>
      </c>
      <c r="Q955" s="13" t="str">
        <f>VLOOKUP(E955, 'Season Position'!$A$52:$C$67,3,FALSE)</f>
        <v>Missed</v>
      </c>
      <c r="R955">
        <f t="shared" si="119"/>
        <v>1</v>
      </c>
      <c r="S955" s="21" t="str">
        <f t="shared" si="116"/>
        <v>70-79</v>
      </c>
    </row>
    <row r="956" spans="1:19" ht="15.75" customHeight="1">
      <c r="A956" s="1">
        <v>478</v>
      </c>
      <c r="B956" s="1">
        <v>2015</v>
      </c>
      <c r="C956" s="1">
        <v>16</v>
      </c>
      <c r="D956" s="1" t="s">
        <v>23</v>
      </c>
      <c r="E956" s="1" t="s">
        <v>31</v>
      </c>
      <c r="F956" s="1" t="s">
        <v>28</v>
      </c>
      <c r="G956" s="1">
        <v>79</v>
      </c>
      <c r="H956" s="1">
        <v>104</v>
      </c>
      <c r="I956" s="1" t="s">
        <v>37</v>
      </c>
      <c r="J956">
        <f t="shared" si="112"/>
        <v>0</v>
      </c>
      <c r="K956">
        <f t="shared" si="113"/>
        <v>1</v>
      </c>
      <c r="L956">
        <f t="shared" si="114"/>
        <v>0</v>
      </c>
      <c r="M956">
        <f t="shared" si="117"/>
        <v>8</v>
      </c>
      <c r="N956" s="6">
        <f t="shared" si="115"/>
        <v>0.53333333333333333</v>
      </c>
      <c r="O956" t="str">
        <f t="shared" si="118"/>
        <v>N</v>
      </c>
      <c r="P956" s="13">
        <f>VLOOKUP(E956, 'Season Position'!$A$52:$C$67,2,FALSE)</f>
        <v>14</v>
      </c>
      <c r="Q956" s="13" t="str">
        <f>VLOOKUP(E956, 'Season Position'!$A$52:$C$67,3,FALSE)</f>
        <v>Missed</v>
      </c>
      <c r="R956">
        <f t="shared" si="119"/>
        <v>0</v>
      </c>
      <c r="S956" s="21" t="str">
        <f t="shared" si="116"/>
        <v>70-79</v>
      </c>
    </row>
    <row r="957" spans="1:19" ht="15.75" customHeight="1">
      <c r="A957" s="1">
        <v>478</v>
      </c>
      <c r="B957" s="1">
        <v>2015</v>
      </c>
      <c r="C957" s="1">
        <v>16</v>
      </c>
      <c r="D957" s="1" t="s">
        <v>23</v>
      </c>
      <c r="E957" s="1" t="s">
        <v>28</v>
      </c>
      <c r="F957" s="1" t="s">
        <v>31</v>
      </c>
      <c r="G957" s="1">
        <v>104</v>
      </c>
      <c r="H957" s="1">
        <v>79</v>
      </c>
      <c r="I957" s="1" t="s">
        <v>35</v>
      </c>
      <c r="J957">
        <f t="shared" si="112"/>
        <v>1</v>
      </c>
      <c r="K957">
        <f t="shared" si="113"/>
        <v>0</v>
      </c>
      <c r="L957">
        <f t="shared" si="114"/>
        <v>0</v>
      </c>
      <c r="M957">
        <f t="shared" si="117"/>
        <v>4</v>
      </c>
      <c r="N957" s="6">
        <f t="shared" si="115"/>
        <v>0.8</v>
      </c>
      <c r="O957" t="str">
        <f t="shared" si="118"/>
        <v>Y</v>
      </c>
      <c r="P957" s="13">
        <f>VLOOKUP(E957, 'Season Position'!$A$52:$C$67,2,FALSE)</f>
        <v>13</v>
      </c>
      <c r="Q957" s="13" t="str">
        <f>VLOOKUP(E957, 'Season Position'!$A$52:$C$67,3,FALSE)</f>
        <v>Missed</v>
      </c>
      <c r="R957">
        <f t="shared" si="119"/>
        <v>1</v>
      </c>
      <c r="S957" s="21" t="str">
        <f t="shared" si="116"/>
        <v>100-109</v>
      </c>
    </row>
    <row r="958" spans="1:19" ht="15.75" customHeight="1">
      <c r="A958" s="1">
        <v>479</v>
      </c>
      <c r="B958" s="1">
        <v>2015</v>
      </c>
      <c r="C958" s="1">
        <v>16</v>
      </c>
      <c r="D958" s="1" t="s">
        <v>23</v>
      </c>
      <c r="E958" s="1" t="s">
        <v>25</v>
      </c>
      <c r="F958" s="1" t="s">
        <v>14</v>
      </c>
      <c r="G958" s="1">
        <v>85</v>
      </c>
      <c r="H958" s="1">
        <v>79</v>
      </c>
      <c r="I958" s="1" t="s">
        <v>35</v>
      </c>
      <c r="J958">
        <f t="shared" si="112"/>
        <v>1</v>
      </c>
      <c r="K958">
        <f t="shared" si="113"/>
        <v>0</v>
      </c>
      <c r="L958">
        <f t="shared" si="114"/>
        <v>0</v>
      </c>
      <c r="M958">
        <f t="shared" si="117"/>
        <v>6</v>
      </c>
      <c r="N958" s="6">
        <f t="shared" si="115"/>
        <v>0.66666666666666674</v>
      </c>
      <c r="O958" t="str">
        <f t="shared" si="118"/>
        <v>N</v>
      </c>
      <c r="P958" s="13">
        <f>VLOOKUP(E958, 'Season Position'!$A$52:$C$67,2,FALSE)</f>
        <v>15</v>
      </c>
      <c r="Q958" s="13" t="str">
        <f>VLOOKUP(E958, 'Season Position'!$A$52:$C$67,3,FALSE)</f>
        <v>Missed</v>
      </c>
      <c r="R958">
        <f t="shared" si="119"/>
        <v>1</v>
      </c>
      <c r="S958" s="21" t="str">
        <f t="shared" si="116"/>
        <v>80-89</v>
      </c>
    </row>
    <row r="959" spans="1:19" ht="15.75" customHeight="1">
      <c r="A959" s="1">
        <v>479</v>
      </c>
      <c r="B959" s="1">
        <v>2015</v>
      </c>
      <c r="C959" s="1">
        <v>16</v>
      </c>
      <c r="D959" s="1" t="s">
        <v>23</v>
      </c>
      <c r="E959" s="1" t="s">
        <v>14</v>
      </c>
      <c r="F959" s="1" t="s">
        <v>25</v>
      </c>
      <c r="G959" s="1">
        <v>79</v>
      </c>
      <c r="H959" s="1">
        <v>85</v>
      </c>
      <c r="I959" s="1" t="s">
        <v>37</v>
      </c>
      <c r="J959">
        <f t="shared" si="112"/>
        <v>0</v>
      </c>
      <c r="K959">
        <f t="shared" si="113"/>
        <v>1</v>
      </c>
      <c r="L959">
        <f t="shared" si="114"/>
        <v>0</v>
      </c>
      <c r="M959">
        <f t="shared" si="117"/>
        <v>8</v>
      </c>
      <c r="N959" s="6">
        <f t="shared" si="115"/>
        <v>0.53333333333333333</v>
      </c>
      <c r="O959" t="str">
        <f t="shared" si="118"/>
        <v>N</v>
      </c>
      <c r="P959" s="13">
        <f>VLOOKUP(E959, 'Season Position'!$A$52:$C$67,2,FALSE)</f>
        <v>16</v>
      </c>
      <c r="Q959" s="13" t="str">
        <f>VLOOKUP(E959, 'Season Position'!$A$52:$C$67,3,FALSE)</f>
        <v>Missed</v>
      </c>
      <c r="R959">
        <f t="shared" si="119"/>
        <v>0</v>
      </c>
      <c r="S959" s="21" t="str">
        <f t="shared" si="116"/>
        <v>70-79</v>
      </c>
    </row>
    <row r="960" spans="1:19" ht="15.75" customHeight="1">
      <c r="A960">
        <f>A958+1</f>
        <v>480</v>
      </c>
      <c r="B960" s="1">
        <v>2016</v>
      </c>
      <c r="C960" s="1">
        <v>1</v>
      </c>
      <c r="D960" s="1" t="s">
        <v>9</v>
      </c>
      <c r="E960" s="1" t="s">
        <v>10</v>
      </c>
      <c r="F960" s="1" t="s">
        <v>28</v>
      </c>
      <c r="G960" s="1">
        <v>78</v>
      </c>
      <c r="H960" s="1">
        <v>124</v>
      </c>
      <c r="I960" t="str">
        <f>IF(G960&gt;H960, "Won", IF(G960&lt;H960, "Lost", "Tie"))</f>
        <v>Lost</v>
      </c>
      <c r="J960">
        <f t="shared" ref="J960:J1071" si="120">IF(I960="Won", 1, 0)</f>
        <v>0</v>
      </c>
      <c r="K960">
        <f t="shared" ref="K960:K1071" si="121">IF(I960="Lost", 1, 0)</f>
        <v>1</v>
      </c>
      <c r="L960">
        <f t="shared" ref="L960:L1071" si="122">IF(I960="Tie", 1, 0)</f>
        <v>0</v>
      </c>
      <c r="M960">
        <f t="shared" si="117"/>
        <v>12</v>
      </c>
      <c r="N960" s="6">
        <f t="shared" si="115"/>
        <v>0.26666666666666672</v>
      </c>
      <c r="O960" t="str">
        <f t="shared" si="118"/>
        <v>N</v>
      </c>
      <c r="P960" s="14">
        <f>VLOOKUP(E960, 'Season Position'!$A$70:$C$85,2,FALSE)</f>
        <v>7</v>
      </c>
      <c r="Q960" s="14" t="str">
        <f>VLOOKUP(E960, 'Season Position'!$A$70:$C$85,3,FALSE)</f>
        <v>Playoffs</v>
      </c>
      <c r="R960">
        <f t="shared" si="119"/>
        <v>0</v>
      </c>
      <c r="S960" s="21" t="str">
        <f t="shared" si="116"/>
        <v>70-79</v>
      </c>
    </row>
    <row r="961" spans="1:19" ht="15.75" customHeight="1">
      <c r="A961">
        <f t="shared" ref="A961:A1024" si="123">A959+1</f>
        <v>480</v>
      </c>
      <c r="B961" s="1">
        <v>2016</v>
      </c>
      <c r="C961" s="1">
        <v>1</v>
      </c>
      <c r="D961" s="1" t="s">
        <v>9</v>
      </c>
      <c r="E961" s="1" t="s">
        <v>28</v>
      </c>
      <c r="F961" s="1" t="s">
        <v>10</v>
      </c>
      <c r="G961" s="1">
        <v>124</v>
      </c>
      <c r="H961" s="1">
        <v>78</v>
      </c>
      <c r="I961" t="str">
        <f t="shared" ref="I961:I1071" si="124">IF(G961&gt;H961, "Won", IF(G961&lt;H961, "Lost", "Tie"))</f>
        <v>Won</v>
      </c>
      <c r="J961">
        <f t="shared" si="120"/>
        <v>1</v>
      </c>
      <c r="K961">
        <f t="shared" si="121"/>
        <v>0</v>
      </c>
      <c r="L961">
        <f t="shared" si="122"/>
        <v>0</v>
      </c>
      <c r="M961">
        <f t="shared" si="117"/>
        <v>1</v>
      </c>
      <c r="N961" s="6">
        <f t="shared" ref="N961:N1024" si="125">1-((M961-1)/15)</f>
        <v>1</v>
      </c>
      <c r="O961" t="str">
        <f t="shared" si="118"/>
        <v>Y</v>
      </c>
      <c r="P961" s="14">
        <f>VLOOKUP(E961, 'Season Position'!$A$70:$C$85,2,FALSE)</f>
        <v>2</v>
      </c>
      <c r="Q961" s="14" t="str">
        <f>VLOOKUP(E961, 'Season Position'!$A$70:$C$85,3,FALSE)</f>
        <v>Playoffs</v>
      </c>
      <c r="R961">
        <f t="shared" si="119"/>
        <v>1</v>
      </c>
      <c r="S961" s="21" t="str">
        <f t="shared" si="116"/>
        <v>120-129</v>
      </c>
    </row>
    <row r="962" spans="1:19" ht="15.75" customHeight="1">
      <c r="A962">
        <f t="shared" si="123"/>
        <v>481</v>
      </c>
      <c r="B962" s="1">
        <v>2016</v>
      </c>
      <c r="C962" s="1">
        <v>1</v>
      </c>
      <c r="D962" s="1" t="s">
        <v>9</v>
      </c>
      <c r="E962" s="1" t="s">
        <v>26</v>
      </c>
      <c r="F962" s="1" t="s">
        <v>18</v>
      </c>
      <c r="G962" s="1">
        <v>89</v>
      </c>
      <c r="H962" s="1">
        <v>76</v>
      </c>
      <c r="I962" t="str">
        <f t="shared" si="124"/>
        <v>Won</v>
      </c>
      <c r="J962">
        <f t="shared" si="120"/>
        <v>1</v>
      </c>
      <c r="K962">
        <f t="shared" si="121"/>
        <v>0</v>
      </c>
      <c r="L962">
        <f t="shared" si="122"/>
        <v>0</v>
      </c>
      <c r="M962">
        <f t="shared" si="117"/>
        <v>8</v>
      </c>
      <c r="N962" s="6">
        <f t="shared" si="125"/>
        <v>0.53333333333333333</v>
      </c>
      <c r="O962" t="str">
        <f t="shared" si="118"/>
        <v>N</v>
      </c>
      <c r="P962" s="14">
        <f>VLOOKUP(E962, 'Season Position'!$A$70:$C$85,2,FALSE)</f>
        <v>4</v>
      </c>
      <c r="Q962" s="14" t="str">
        <f>VLOOKUP(E962, 'Season Position'!$A$70:$C$85,3,FALSE)</f>
        <v>Playoffs</v>
      </c>
      <c r="R962">
        <f t="shared" si="119"/>
        <v>1</v>
      </c>
      <c r="S962" s="21" t="str">
        <f t="shared" ref="S962:S1025" si="126">ROUNDDOWN(G962/10,0)*10&amp;"-"&amp;ROUNDDOWN(G962/10,0)*10+9</f>
        <v>80-89</v>
      </c>
    </row>
    <row r="963" spans="1:19" ht="15.75" customHeight="1">
      <c r="A963">
        <f t="shared" si="123"/>
        <v>481</v>
      </c>
      <c r="B963" s="1">
        <v>2016</v>
      </c>
      <c r="C963" s="1">
        <v>1</v>
      </c>
      <c r="D963" s="1" t="s">
        <v>9</v>
      </c>
      <c r="E963" s="1" t="s">
        <v>18</v>
      </c>
      <c r="F963" s="1" t="s">
        <v>26</v>
      </c>
      <c r="G963" s="1">
        <v>76</v>
      </c>
      <c r="H963" s="1">
        <v>89</v>
      </c>
      <c r="I963" t="str">
        <f t="shared" si="124"/>
        <v>Lost</v>
      </c>
      <c r="J963">
        <f t="shared" si="120"/>
        <v>0</v>
      </c>
      <c r="K963">
        <f t="shared" si="121"/>
        <v>1</v>
      </c>
      <c r="L963">
        <f t="shared" si="122"/>
        <v>0</v>
      </c>
      <c r="M963">
        <f t="shared" si="117"/>
        <v>13</v>
      </c>
      <c r="N963" s="6">
        <f t="shared" si="125"/>
        <v>0.19999999999999996</v>
      </c>
      <c r="O963" t="str">
        <f t="shared" si="118"/>
        <v>N</v>
      </c>
      <c r="P963" s="14">
        <f>VLOOKUP(E963, 'Season Position'!$A$70:$C$85,2,FALSE)</f>
        <v>15</v>
      </c>
      <c r="Q963" s="14" t="str">
        <f>VLOOKUP(E963, 'Season Position'!$A$70:$C$85,3,FALSE)</f>
        <v>Missed</v>
      </c>
      <c r="R963">
        <f t="shared" ref="R963:R1026" si="127">IF(J963=1, 1, IF(L963=1, 0.5, 0))</f>
        <v>0</v>
      </c>
      <c r="S963" s="21" t="str">
        <f t="shared" si="126"/>
        <v>70-79</v>
      </c>
    </row>
    <row r="964" spans="1:19" ht="15.75" customHeight="1">
      <c r="A964">
        <f t="shared" si="123"/>
        <v>482</v>
      </c>
      <c r="B964" s="1">
        <v>2016</v>
      </c>
      <c r="C964" s="1">
        <v>1</v>
      </c>
      <c r="D964" s="1" t="s">
        <v>9</v>
      </c>
      <c r="E964" s="1" t="s">
        <v>16</v>
      </c>
      <c r="F964" s="1" t="s">
        <v>21</v>
      </c>
      <c r="G964" s="1">
        <v>82</v>
      </c>
      <c r="H964" s="1">
        <v>102</v>
      </c>
      <c r="I964" t="str">
        <f t="shared" si="124"/>
        <v>Lost</v>
      </c>
      <c r="J964">
        <f t="shared" si="120"/>
        <v>0</v>
      </c>
      <c r="K964">
        <f t="shared" si="121"/>
        <v>1</v>
      </c>
      <c r="L964">
        <f t="shared" si="122"/>
        <v>0</v>
      </c>
      <c r="M964">
        <f t="shared" si="117"/>
        <v>11</v>
      </c>
      <c r="N964" s="6">
        <f t="shared" si="125"/>
        <v>0.33333333333333337</v>
      </c>
      <c r="O964" t="str">
        <f t="shared" si="118"/>
        <v>N</v>
      </c>
      <c r="P964" s="14">
        <f>VLOOKUP(E964, 'Season Position'!$A$70:$C$85,2,FALSE)</f>
        <v>6</v>
      </c>
      <c r="Q964" s="14" t="str">
        <f>VLOOKUP(E964, 'Season Position'!$A$70:$C$85,3,FALSE)</f>
        <v>Playoffs</v>
      </c>
      <c r="R964">
        <f t="shared" si="127"/>
        <v>0</v>
      </c>
      <c r="S964" s="21" t="str">
        <f t="shared" si="126"/>
        <v>80-89</v>
      </c>
    </row>
    <row r="965" spans="1:19" ht="15.75" customHeight="1">
      <c r="A965">
        <f t="shared" si="123"/>
        <v>482</v>
      </c>
      <c r="B965" s="1">
        <v>2016</v>
      </c>
      <c r="C965" s="1">
        <v>1</v>
      </c>
      <c r="D965" s="1" t="s">
        <v>9</v>
      </c>
      <c r="E965" s="1" t="s">
        <v>21</v>
      </c>
      <c r="F965" s="1" t="s">
        <v>16</v>
      </c>
      <c r="G965" s="1">
        <v>102</v>
      </c>
      <c r="H965" s="1">
        <v>82</v>
      </c>
      <c r="I965" t="str">
        <f t="shared" si="124"/>
        <v>Won</v>
      </c>
      <c r="J965">
        <f t="shared" si="120"/>
        <v>1</v>
      </c>
      <c r="K965">
        <f t="shared" si="121"/>
        <v>0</v>
      </c>
      <c r="L965">
        <f t="shared" si="122"/>
        <v>0</v>
      </c>
      <c r="M965">
        <f t="shared" si="117"/>
        <v>5</v>
      </c>
      <c r="N965" s="6">
        <f t="shared" si="125"/>
        <v>0.73333333333333339</v>
      </c>
      <c r="O965" t="str">
        <f t="shared" si="118"/>
        <v>Y</v>
      </c>
      <c r="P965" s="14">
        <f>VLOOKUP(E965, 'Season Position'!$A$70:$C$85,2,FALSE)</f>
        <v>16</v>
      </c>
      <c r="Q965" s="14" t="str">
        <f>VLOOKUP(E965, 'Season Position'!$A$70:$C$85,3,FALSE)</f>
        <v>Missed</v>
      </c>
      <c r="R965">
        <f t="shared" si="127"/>
        <v>1</v>
      </c>
      <c r="S965" s="21" t="str">
        <f t="shared" si="126"/>
        <v>100-109</v>
      </c>
    </row>
    <row r="966" spans="1:19" ht="15.75" customHeight="1">
      <c r="A966">
        <f t="shared" si="123"/>
        <v>483</v>
      </c>
      <c r="B966" s="1">
        <v>2016</v>
      </c>
      <c r="C966" s="1">
        <v>1</v>
      </c>
      <c r="D966" s="1" t="s">
        <v>9</v>
      </c>
      <c r="E966" s="1" t="s">
        <v>25</v>
      </c>
      <c r="F966" s="1" t="s">
        <v>32</v>
      </c>
      <c r="G966" s="1">
        <v>107</v>
      </c>
      <c r="H966" s="1">
        <v>92</v>
      </c>
      <c r="I966" t="str">
        <f t="shared" si="124"/>
        <v>Won</v>
      </c>
      <c r="J966">
        <f t="shared" si="120"/>
        <v>1</v>
      </c>
      <c r="K966">
        <f t="shared" si="121"/>
        <v>0</v>
      </c>
      <c r="L966">
        <f t="shared" si="122"/>
        <v>0</v>
      </c>
      <c r="M966">
        <f t="shared" si="117"/>
        <v>2</v>
      </c>
      <c r="N966" s="6">
        <f t="shared" si="125"/>
        <v>0.93333333333333335</v>
      </c>
      <c r="O966" t="str">
        <f t="shared" si="118"/>
        <v>Y</v>
      </c>
      <c r="P966" s="14">
        <f>VLOOKUP(E966, 'Season Position'!$A$70:$C$85,2,FALSE)</f>
        <v>11</v>
      </c>
      <c r="Q966" s="14" t="str">
        <f>VLOOKUP(E966, 'Season Position'!$A$70:$C$85,3,FALSE)</f>
        <v>Missed</v>
      </c>
      <c r="R966">
        <f t="shared" si="127"/>
        <v>1</v>
      </c>
      <c r="S966" s="21" t="str">
        <f t="shared" si="126"/>
        <v>100-109</v>
      </c>
    </row>
    <row r="967" spans="1:19" ht="15.75" customHeight="1">
      <c r="A967">
        <f t="shared" si="123"/>
        <v>483</v>
      </c>
      <c r="B967" s="1">
        <v>2016</v>
      </c>
      <c r="C967" s="1">
        <v>1</v>
      </c>
      <c r="D967" s="1" t="s">
        <v>9</v>
      </c>
      <c r="E967" s="1" t="s">
        <v>32</v>
      </c>
      <c r="F967" s="1" t="s">
        <v>25</v>
      </c>
      <c r="G967" s="1">
        <v>92</v>
      </c>
      <c r="H967" s="1">
        <v>107</v>
      </c>
      <c r="I967" t="str">
        <f t="shared" si="124"/>
        <v>Lost</v>
      </c>
      <c r="J967">
        <f t="shared" si="120"/>
        <v>0</v>
      </c>
      <c r="K967">
        <f t="shared" si="121"/>
        <v>1</v>
      </c>
      <c r="L967">
        <f t="shared" si="122"/>
        <v>0</v>
      </c>
      <c r="M967">
        <f t="shared" si="117"/>
        <v>6</v>
      </c>
      <c r="N967" s="6">
        <f t="shared" si="125"/>
        <v>0.66666666666666674</v>
      </c>
      <c r="O967" t="str">
        <f t="shared" si="118"/>
        <v>N</v>
      </c>
      <c r="P967" s="14">
        <f>VLOOKUP(E967, 'Season Position'!$A$70:$C$85,2,FALSE)</f>
        <v>3</v>
      </c>
      <c r="Q967" s="14" t="str">
        <f>VLOOKUP(E967, 'Season Position'!$A$70:$C$85,3,FALSE)</f>
        <v>Playoffs</v>
      </c>
      <c r="R967">
        <f t="shared" si="127"/>
        <v>0</v>
      </c>
      <c r="S967" s="21" t="str">
        <f t="shared" si="126"/>
        <v>90-99</v>
      </c>
    </row>
    <row r="968" spans="1:19" ht="15.75" customHeight="1">
      <c r="A968">
        <f t="shared" si="123"/>
        <v>484</v>
      </c>
      <c r="B968" s="1">
        <v>2016</v>
      </c>
      <c r="C968" s="1">
        <v>1</v>
      </c>
      <c r="D968" s="1" t="s">
        <v>9</v>
      </c>
      <c r="E968" s="1" t="s">
        <v>33</v>
      </c>
      <c r="F968" s="1" t="s">
        <v>12</v>
      </c>
      <c r="G968" s="1">
        <v>85</v>
      </c>
      <c r="H968" s="1">
        <v>56</v>
      </c>
      <c r="I968" t="str">
        <f t="shared" si="124"/>
        <v>Won</v>
      </c>
      <c r="J968">
        <f t="shared" si="120"/>
        <v>1</v>
      </c>
      <c r="K968">
        <f t="shared" si="121"/>
        <v>0</v>
      </c>
      <c r="L968">
        <f t="shared" si="122"/>
        <v>0</v>
      </c>
      <c r="M968">
        <f t="shared" si="117"/>
        <v>9</v>
      </c>
      <c r="N968" s="6">
        <f t="shared" si="125"/>
        <v>0.46666666666666667</v>
      </c>
      <c r="O968" t="str">
        <f t="shared" si="118"/>
        <v>N</v>
      </c>
      <c r="P968" s="14">
        <f>VLOOKUP(E968, 'Season Position'!$A$70:$C$85,2,FALSE)</f>
        <v>5</v>
      </c>
      <c r="Q968" s="14" t="str">
        <f>VLOOKUP(E968, 'Season Position'!$A$70:$C$85,3,FALSE)</f>
        <v>Playoffs</v>
      </c>
      <c r="R968">
        <f t="shared" si="127"/>
        <v>1</v>
      </c>
      <c r="S968" s="21" t="str">
        <f t="shared" si="126"/>
        <v>80-89</v>
      </c>
    </row>
    <row r="969" spans="1:19" ht="15.75" customHeight="1">
      <c r="A969">
        <f t="shared" si="123"/>
        <v>484</v>
      </c>
      <c r="B969" s="1">
        <v>2016</v>
      </c>
      <c r="C969" s="1">
        <v>1</v>
      </c>
      <c r="D969" s="1" t="s">
        <v>9</v>
      </c>
      <c r="E969" s="1" t="s">
        <v>12</v>
      </c>
      <c r="F969" s="1" t="s">
        <v>33</v>
      </c>
      <c r="G969" s="1">
        <v>56</v>
      </c>
      <c r="H969" s="1">
        <v>85</v>
      </c>
      <c r="I969" t="str">
        <f t="shared" si="124"/>
        <v>Lost</v>
      </c>
      <c r="J969">
        <f t="shared" si="120"/>
        <v>0</v>
      </c>
      <c r="K969">
        <f t="shared" si="121"/>
        <v>1</v>
      </c>
      <c r="L969">
        <f t="shared" si="122"/>
        <v>0</v>
      </c>
      <c r="M969">
        <f t="shared" si="117"/>
        <v>16</v>
      </c>
      <c r="N969" s="6">
        <f t="shared" si="125"/>
        <v>0</v>
      </c>
      <c r="O969" t="str">
        <f t="shared" si="118"/>
        <v>N</v>
      </c>
      <c r="P969" s="14">
        <f>VLOOKUP(E969, 'Season Position'!$A$70:$C$85,2,FALSE)</f>
        <v>8</v>
      </c>
      <c r="Q969" s="14" t="str">
        <f>VLOOKUP(E969, 'Season Position'!$A$70:$C$85,3,FALSE)</f>
        <v>Playoffs</v>
      </c>
      <c r="R969">
        <f t="shared" si="127"/>
        <v>0</v>
      </c>
      <c r="S969" s="21" t="str">
        <f t="shared" si="126"/>
        <v>50-59</v>
      </c>
    </row>
    <row r="970" spans="1:19" ht="15.75" customHeight="1">
      <c r="A970">
        <f t="shared" si="123"/>
        <v>485</v>
      </c>
      <c r="B970" s="1">
        <v>2016</v>
      </c>
      <c r="C970" s="1">
        <v>1</v>
      </c>
      <c r="D970" s="1" t="s">
        <v>9</v>
      </c>
      <c r="E970" s="1" t="s">
        <v>30</v>
      </c>
      <c r="F970" s="1" t="s">
        <v>72</v>
      </c>
      <c r="G970" s="1">
        <v>66</v>
      </c>
      <c r="H970" s="1">
        <v>107</v>
      </c>
      <c r="I970" t="str">
        <f t="shared" si="124"/>
        <v>Lost</v>
      </c>
      <c r="J970">
        <f t="shared" si="120"/>
        <v>0</v>
      </c>
      <c r="K970">
        <f t="shared" si="121"/>
        <v>1</v>
      </c>
      <c r="L970">
        <f t="shared" si="122"/>
        <v>0</v>
      </c>
      <c r="M970">
        <f t="shared" si="117"/>
        <v>14</v>
      </c>
      <c r="N970" s="6">
        <f t="shared" si="125"/>
        <v>0.1333333333333333</v>
      </c>
      <c r="O970" t="str">
        <f t="shared" si="118"/>
        <v>N</v>
      </c>
      <c r="P970" s="14">
        <f>VLOOKUP(E970, 'Season Position'!$A$70:$C$85,2,FALSE)</f>
        <v>12</v>
      </c>
      <c r="Q970" s="14" t="str">
        <f>VLOOKUP(E970, 'Season Position'!$A$70:$C$85,3,FALSE)</f>
        <v>Missed</v>
      </c>
      <c r="R970">
        <f t="shared" si="127"/>
        <v>0</v>
      </c>
      <c r="S970" s="21" t="str">
        <f t="shared" si="126"/>
        <v>60-69</v>
      </c>
    </row>
    <row r="971" spans="1:19" ht="15.75" customHeight="1">
      <c r="A971">
        <f t="shared" si="123"/>
        <v>485</v>
      </c>
      <c r="B971" s="1">
        <v>2016</v>
      </c>
      <c r="C971" s="1">
        <v>1</v>
      </c>
      <c r="D971" s="1" t="s">
        <v>9</v>
      </c>
      <c r="E971" s="1" t="s">
        <v>72</v>
      </c>
      <c r="F971" s="1" t="s">
        <v>30</v>
      </c>
      <c r="G971" s="1">
        <v>107</v>
      </c>
      <c r="H971" s="1">
        <v>66</v>
      </c>
      <c r="I971" t="str">
        <f t="shared" si="124"/>
        <v>Won</v>
      </c>
      <c r="J971">
        <f t="shared" si="120"/>
        <v>1</v>
      </c>
      <c r="K971">
        <f t="shared" si="121"/>
        <v>0</v>
      </c>
      <c r="L971">
        <f t="shared" si="122"/>
        <v>0</v>
      </c>
      <c r="M971">
        <f t="shared" si="117"/>
        <v>2</v>
      </c>
      <c r="N971" s="6">
        <f t="shared" si="125"/>
        <v>0.93333333333333335</v>
      </c>
      <c r="O971" t="str">
        <f t="shared" si="118"/>
        <v>Y</v>
      </c>
      <c r="P971" s="14">
        <f>VLOOKUP(E971, 'Season Position'!$A$70:$C$85,2,FALSE)</f>
        <v>13</v>
      </c>
      <c r="Q971" s="14" t="str">
        <f>VLOOKUP(E971, 'Season Position'!$A$70:$C$85,3,FALSE)</f>
        <v>Missed</v>
      </c>
      <c r="R971">
        <f t="shared" si="127"/>
        <v>1</v>
      </c>
      <c r="S971" s="21" t="str">
        <f t="shared" si="126"/>
        <v>100-109</v>
      </c>
    </row>
    <row r="972" spans="1:19" ht="15.75" customHeight="1">
      <c r="A972">
        <f t="shared" si="123"/>
        <v>486</v>
      </c>
      <c r="B972" s="1">
        <v>2016</v>
      </c>
      <c r="C972" s="1">
        <v>1</v>
      </c>
      <c r="D972" s="1" t="s">
        <v>9</v>
      </c>
      <c r="E972" s="1" t="s">
        <v>13</v>
      </c>
      <c r="F972" s="1" t="s">
        <v>34</v>
      </c>
      <c r="G972" s="1">
        <v>104</v>
      </c>
      <c r="H972" s="1">
        <v>91</v>
      </c>
      <c r="I972" t="str">
        <f t="shared" si="124"/>
        <v>Won</v>
      </c>
      <c r="J972">
        <f t="shared" si="120"/>
        <v>1</v>
      </c>
      <c r="K972">
        <f t="shared" si="121"/>
        <v>0</v>
      </c>
      <c r="L972">
        <f t="shared" si="122"/>
        <v>0</v>
      </c>
      <c r="M972">
        <f t="shared" si="117"/>
        <v>4</v>
      </c>
      <c r="N972" s="6">
        <f t="shared" si="125"/>
        <v>0.8</v>
      </c>
      <c r="O972" t="str">
        <f t="shared" si="118"/>
        <v>Y</v>
      </c>
      <c r="P972" s="14">
        <f>VLOOKUP(E972, 'Season Position'!$A$70:$C$85,2,FALSE)</f>
        <v>1</v>
      </c>
      <c r="Q972" s="14" t="str">
        <f>VLOOKUP(E972, 'Season Position'!$A$70:$C$85,3,FALSE)</f>
        <v>Playoffs</v>
      </c>
      <c r="R972">
        <f t="shared" si="127"/>
        <v>1</v>
      </c>
      <c r="S972" s="21" t="str">
        <f t="shared" si="126"/>
        <v>100-109</v>
      </c>
    </row>
    <row r="973" spans="1:19" ht="15.75" customHeight="1">
      <c r="A973">
        <f t="shared" si="123"/>
        <v>486</v>
      </c>
      <c r="B973" s="1">
        <v>2016</v>
      </c>
      <c r="C973" s="1">
        <v>1</v>
      </c>
      <c r="D973" s="1" t="s">
        <v>9</v>
      </c>
      <c r="E973" s="1" t="s">
        <v>34</v>
      </c>
      <c r="F973" s="1" t="s">
        <v>13</v>
      </c>
      <c r="G973" s="1">
        <v>91</v>
      </c>
      <c r="H973" s="1">
        <v>104</v>
      </c>
      <c r="I973" t="str">
        <f t="shared" si="124"/>
        <v>Lost</v>
      </c>
      <c r="J973">
        <f t="shared" si="120"/>
        <v>0</v>
      </c>
      <c r="K973">
        <f t="shared" si="121"/>
        <v>1</v>
      </c>
      <c r="L973">
        <f t="shared" si="122"/>
        <v>0</v>
      </c>
      <c r="M973">
        <f t="shared" si="117"/>
        <v>7</v>
      </c>
      <c r="N973" s="6">
        <f t="shared" si="125"/>
        <v>0.6</v>
      </c>
      <c r="O973" t="str">
        <f t="shared" si="118"/>
        <v>N</v>
      </c>
      <c r="P973" s="14">
        <f>VLOOKUP(E973, 'Season Position'!$A$70:$C$85,2,FALSE)</f>
        <v>9</v>
      </c>
      <c r="Q973" s="14" t="str">
        <f>VLOOKUP(E973, 'Season Position'!$A$70:$C$85,3,FALSE)</f>
        <v>Missed</v>
      </c>
      <c r="R973">
        <f t="shared" si="127"/>
        <v>0</v>
      </c>
      <c r="S973" s="21" t="str">
        <f t="shared" si="126"/>
        <v>90-99</v>
      </c>
    </row>
    <row r="974" spans="1:19" ht="15.75" customHeight="1">
      <c r="A974">
        <f t="shared" si="123"/>
        <v>487</v>
      </c>
      <c r="B974" s="1">
        <v>2016</v>
      </c>
      <c r="C974" s="1">
        <v>1</v>
      </c>
      <c r="D974" s="1" t="s">
        <v>9</v>
      </c>
      <c r="E974" s="1" t="s">
        <v>62</v>
      </c>
      <c r="F974" s="1" t="s">
        <v>31</v>
      </c>
      <c r="G974" s="1">
        <v>63</v>
      </c>
      <c r="H974" s="1">
        <v>84</v>
      </c>
      <c r="I974" t="str">
        <f t="shared" si="124"/>
        <v>Lost</v>
      </c>
      <c r="J974">
        <f t="shared" si="120"/>
        <v>0</v>
      </c>
      <c r="K974">
        <f t="shared" si="121"/>
        <v>1</v>
      </c>
      <c r="L974">
        <f t="shared" si="122"/>
        <v>0</v>
      </c>
      <c r="M974">
        <f t="shared" si="117"/>
        <v>15</v>
      </c>
      <c r="N974" s="6">
        <f t="shared" si="125"/>
        <v>6.6666666666666652E-2</v>
      </c>
      <c r="O974" t="str">
        <f t="shared" si="118"/>
        <v>N</v>
      </c>
      <c r="P974" s="14">
        <f>VLOOKUP(E974, 'Season Position'!$A$70:$C$85,2,FALSE)</f>
        <v>10</v>
      </c>
      <c r="Q974" s="14" t="str">
        <f>VLOOKUP(E974, 'Season Position'!$A$70:$C$85,3,FALSE)</f>
        <v>Missed</v>
      </c>
      <c r="R974">
        <f t="shared" si="127"/>
        <v>0</v>
      </c>
      <c r="S974" s="21" t="str">
        <f t="shared" si="126"/>
        <v>60-69</v>
      </c>
    </row>
    <row r="975" spans="1:19" ht="15.75" customHeight="1">
      <c r="A975">
        <f t="shared" si="123"/>
        <v>487</v>
      </c>
      <c r="B975" s="1">
        <v>2016</v>
      </c>
      <c r="C975" s="1">
        <v>1</v>
      </c>
      <c r="D975" s="1" t="s">
        <v>9</v>
      </c>
      <c r="E975" s="1" t="s">
        <v>31</v>
      </c>
      <c r="F975" s="1" t="s">
        <v>62</v>
      </c>
      <c r="G975" s="1">
        <v>84</v>
      </c>
      <c r="H975" s="1">
        <v>63</v>
      </c>
      <c r="I975" t="str">
        <f t="shared" si="124"/>
        <v>Won</v>
      </c>
      <c r="J975">
        <f t="shared" si="120"/>
        <v>1</v>
      </c>
      <c r="K975">
        <f t="shared" si="121"/>
        <v>0</v>
      </c>
      <c r="L975">
        <f t="shared" si="122"/>
        <v>0</v>
      </c>
      <c r="M975">
        <f t="shared" si="117"/>
        <v>10</v>
      </c>
      <c r="N975" s="6">
        <f t="shared" si="125"/>
        <v>0.4</v>
      </c>
      <c r="O975" t="str">
        <f t="shared" si="118"/>
        <v>N</v>
      </c>
      <c r="P975" s="14">
        <f>VLOOKUP(E975, 'Season Position'!$A$70:$C$85,2,FALSE)</f>
        <v>14</v>
      </c>
      <c r="Q975" s="14" t="str">
        <f>VLOOKUP(E975, 'Season Position'!$A$70:$C$85,3,FALSE)</f>
        <v>Missed</v>
      </c>
      <c r="R975">
        <f t="shared" si="127"/>
        <v>1</v>
      </c>
      <c r="S975" s="21" t="str">
        <f t="shared" si="126"/>
        <v>80-89</v>
      </c>
    </row>
    <row r="976" spans="1:19" ht="15.75" customHeight="1">
      <c r="A976">
        <f t="shared" si="123"/>
        <v>488</v>
      </c>
      <c r="B976" s="1">
        <v>2016</v>
      </c>
      <c r="C976" s="1">
        <v>2</v>
      </c>
      <c r="D976" s="1" t="s">
        <v>9</v>
      </c>
      <c r="E976" s="1" t="s">
        <v>26</v>
      </c>
      <c r="F976" s="1" t="s">
        <v>10</v>
      </c>
      <c r="G976" s="1">
        <v>92</v>
      </c>
      <c r="H976" s="1">
        <v>137</v>
      </c>
      <c r="I976" t="str">
        <f t="shared" si="124"/>
        <v>Lost</v>
      </c>
      <c r="J976">
        <f t="shared" si="120"/>
        <v>0</v>
      </c>
      <c r="K976">
        <f t="shared" si="121"/>
        <v>1</v>
      </c>
      <c r="L976">
        <f t="shared" si="122"/>
        <v>0</v>
      </c>
      <c r="M976">
        <f t="shared" si="117"/>
        <v>6</v>
      </c>
      <c r="N976" s="6">
        <f t="shared" si="125"/>
        <v>0.66666666666666674</v>
      </c>
      <c r="O976" t="str">
        <f t="shared" si="118"/>
        <v>N</v>
      </c>
      <c r="P976" s="14">
        <f>VLOOKUP(E976, 'Season Position'!$A$70:$C$85,2,FALSE)</f>
        <v>4</v>
      </c>
      <c r="Q976" s="14" t="str">
        <f>VLOOKUP(E976, 'Season Position'!$A$70:$C$85,3,FALSE)</f>
        <v>Playoffs</v>
      </c>
      <c r="R976">
        <f t="shared" si="127"/>
        <v>0</v>
      </c>
      <c r="S976" s="21" t="str">
        <f t="shared" si="126"/>
        <v>90-99</v>
      </c>
    </row>
    <row r="977" spans="1:19" ht="15.75" customHeight="1">
      <c r="A977">
        <f t="shared" si="123"/>
        <v>488</v>
      </c>
      <c r="B977" s="1">
        <v>2016</v>
      </c>
      <c r="C977" s="1">
        <v>2</v>
      </c>
      <c r="D977" s="1" t="s">
        <v>9</v>
      </c>
      <c r="E977" s="1" t="s">
        <v>10</v>
      </c>
      <c r="F977" s="1" t="s">
        <v>26</v>
      </c>
      <c r="G977" s="1">
        <v>137</v>
      </c>
      <c r="H977" s="1">
        <v>92</v>
      </c>
      <c r="I977" t="str">
        <f t="shared" si="124"/>
        <v>Won</v>
      </c>
      <c r="J977">
        <f t="shared" si="120"/>
        <v>1</v>
      </c>
      <c r="K977">
        <f t="shared" si="121"/>
        <v>0</v>
      </c>
      <c r="L977">
        <f t="shared" si="122"/>
        <v>0</v>
      </c>
      <c r="M977">
        <f t="shared" si="117"/>
        <v>1</v>
      </c>
      <c r="N977" s="6">
        <f t="shared" si="125"/>
        <v>1</v>
      </c>
      <c r="O977" t="str">
        <f t="shared" si="118"/>
        <v>Y</v>
      </c>
      <c r="P977" s="14">
        <f>VLOOKUP(E977, 'Season Position'!$A$70:$C$85,2,FALSE)</f>
        <v>7</v>
      </c>
      <c r="Q977" s="14" t="str">
        <f>VLOOKUP(E977, 'Season Position'!$A$70:$C$85,3,FALSE)</f>
        <v>Playoffs</v>
      </c>
      <c r="R977">
        <f t="shared" si="127"/>
        <v>1</v>
      </c>
      <c r="S977" s="21" t="str">
        <f t="shared" si="126"/>
        <v>130-139</v>
      </c>
    </row>
    <row r="978" spans="1:19" ht="15.75" customHeight="1">
      <c r="A978">
        <f t="shared" si="123"/>
        <v>489</v>
      </c>
      <c r="B978" s="1">
        <v>2016</v>
      </c>
      <c r="C978" s="1">
        <v>2</v>
      </c>
      <c r="D978" s="1" t="s">
        <v>9</v>
      </c>
      <c r="E978" s="1" t="s">
        <v>21</v>
      </c>
      <c r="F978" s="1" t="s">
        <v>32</v>
      </c>
      <c r="G978" s="1">
        <v>104</v>
      </c>
      <c r="H978" s="1">
        <v>65</v>
      </c>
      <c r="I978" t="str">
        <f t="shared" si="124"/>
        <v>Won</v>
      </c>
      <c r="J978">
        <f t="shared" si="120"/>
        <v>1</v>
      </c>
      <c r="K978">
        <f t="shared" si="121"/>
        <v>0</v>
      </c>
      <c r="L978">
        <f t="shared" si="122"/>
        <v>0</v>
      </c>
      <c r="M978">
        <f t="shared" si="117"/>
        <v>4</v>
      </c>
      <c r="N978" s="6">
        <f t="shared" si="125"/>
        <v>0.8</v>
      </c>
      <c r="O978" t="str">
        <f t="shared" si="118"/>
        <v>Y</v>
      </c>
      <c r="P978" s="14">
        <f>VLOOKUP(E978, 'Season Position'!$A$70:$C$85,2,FALSE)</f>
        <v>16</v>
      </c>
      <c r="Q978" s="14" t="str">
        <f>VLOOKUP(E978, 'Season Position'!$A$70:$C$85,3,FALSE)</f>
        <v>Missed</v>
      </c>
      <c r="R978">
        <f t="shared" si="127"/>
        <v>1</v>
      </c>
      <c r="S978" s="21" t="str">
        <f t="shared" si="126"/>
        <v>100-109</v>
      </c>
    </row>
    <row r="979" spans="1:19" ht="15.75" customHeight="1">
      <c r="A979">
        <f t="shared" si="123"/>
        <v>489</v>
      </c>
      <c r="B979" s="1">
        <v>2016</v>
      </c>
      <c r="C979" s="1">
        <v>2</v>
      </c>
      <c r="D979" s="1" t="s">
        <v>9</v>
      </c>
      <c r="E979" s="1" t="s">
        <v>32</v>
      </c>
      <c r="F979" s="1" t="s">
        <v>21</v>
      </c>
      <c r="G979" s="1">
        <v>65</v>
      </c>
      <c r="H979" s="1">
        <v>104</v>
      </c>
      <c r="I979" t="str">
        <f t="shared" si="124"/>
        <v>Lost</v>
      </c>
      <c r="J979">
        <f t="shared" si="120"/>
        <v>0</v>
      </c>
      <c r="K979">
        <f t="shared" si="121"/>
        <v>1</v>
      </c>
      <c r="L979">
        <f t="shared" si="122"/>
        <v>0</v>
      </c>
      <c r="M979">
        <f t="shared" si="117"/>
        <v>15</v>
      </c>
      <c r="N979" s="6">
        <f t="shared" si="125"/>
        <v>6.6666666666666652E-2</v>
      </c>
      <c r="O979" t="str">
        <f t="shared" si="118"/>
        <v>N</v>
      </c>
      <c r="P979" s="14">
        <f>VLOOKUP(E979, 'Season Position'!$A$70:$C$85,2,FALSE)</f>
        <v>3</v>
      </c>
      <c r="Q979" s="14" t="str">
        <f>VLOOKUP(E979, 'Season Position'!$A$70:$C$85,3,FALSE)</f>
        <v>Playoffs</v>
      </c>
      <c r="R979">
        <f t="shared" si="127"/>
        <v>0</v>
      </c>
      <c r="S979" s="21" t="str">
        <f t="shared" si="126"/>
        <v>60-69</v>
      </c>
    </row>
    <row r="980" spans="1:19" ht="15.75" customHeight="1">
      <c r="A980">
        <f t="shared" si="123"/>
        <v>490</v>
      </c>
      <c r="B980" s="1">
        <v>2016</v>
      </c>
      <c r="C980" s="1">
        <v>2</v>
      </c>
      <c r="D980" s="1" t="s">
        <v>9</v>
      </c>
      <c r="E980" s="1" t="s">
        <v>18</v>
      </c>
      <c r="F980" s="1" t="s">
        <v>28</v>
      </c>
      <c r="G980" s="1">
        <v>108</v>
      </c>
      <c r="H980" s="1">
        <v>79</v>
      </c>
      <c r="I980" t="str">
        <f t="shared" si="124"/>
        <v>Won</v>
      </c>
      <c r="J980">
        <f t="shared" si="120"/>
        <v>1</v>
      </c>
      <c r="K980">
        <f t="shared" si="121"/>
        <v>0</v>
      </c>
      <c r="L980">
        <f t="shared" si="122"/>
        <v>0</v>
      </c>
      <c r="M980">
        <f t="shared" si="117"/>
        <v>2</v>
      </c>
      <c r="N980" s="6">
        <f t="shared" si="125"/>
        <v>0.93333333333333335</v>
      </c>
      <c r="O980" t="str">
        <f t="shared" si="118"/>
        <v>Y</v>
      </c>
      <c r="P980" s="14">
        <f>VLOOKUP(E980, 'Season Position'!$A$70:$C$85,2,FALSE)</f>
        <v>15</v>
      </c>
      <c r="Q980" s="14" t="str">
        <f>VLOOKUP(E980, 'Season Position'!$A$70:$C$85,3,FALSE)</f>
        <v>Missed</v>
      </c>
      <c r="R980">
        <f t="shared" si="127"/>
        <v>1</v>
      </c>
      <c r="S980" s="21" t="str">
        <f t="shared" si="126"/>
        <v>100-109</v>
      </c>
    </row>
    <row r="981" spans="1:19" ht="15.75" customHeight="1">
      <c r="A981">
        <f t="shared" si="123"/>
        <v>490</v>
      </c>
      <c r="B981" s="1">
        <v>2016</v>
      </c>
      <c r="C981" s="1">
        <v>2</v>
      </c>
      <c r="D981" s="1" t="s">
        <v>9</v>
      </c>
      <c r="E981" s="1" t="s">
        <v>28</v>
      </c>
      <c r="F981" s="1" t="s">
        <v>18</v>
      </c>
      <c r="G981" s="1">
        <v>79</v>
      </c>
      <c r="H981" s="1">
        <v>108</v>
      </c>
      <c r="I981" t="str">
        <f t="shared" si="124"/>
        <v>Lost</v>
      </c>
      <c r="J981">
        <f t="shared" si="120"/>
        <v>0</v>
      </c>
      <c r="K981">
        <f t="shared" si="121"/>
        <v>1</v>
      </c>
      <c r="L981">
        <f t="shared" si="122"/>
        <v>0</v>
      </c>
      <c r="M981">
        <f t="shared" si="117"/>
        <v>10</v>
      </c>
      <c r="N981" s="6">
        <f t="shared" si="125"/>
        <v>0.4</v>
      </c>
      <c r="O981" t="str">
        <f t="shared" si="118"/>
        <v>N</v>
      </c>
      <c r="P981" s="14">
        <f>VLOOKUP(E981, 'Season Position'!$A$70:$C$85,2,FALSE)</f>
        <v>2</v>
      </c>
      <c r="Q981" s="14" t="str">
        <f>VLOOKUP(E981, 'Season Position'!$A$70:$C$85,3,FALSE)</f>
        <v>Playoffs</v>
      </c>
      <c r="R981">
        <f t="shared" si="127"/>
        <v>0</v>
      </c>
      <c r="S981" s="21" t="str">
        <f t="shared" si="126"/>
        <v>70-79</v>
      </c>
    </row>
    <row r="982" spans="1:19" ht="15.75" customHeight="1">
      <c r="A982">
        <f t="shared" si="123"/>
        <v>491</v>
      </c>
      <c r="B982" s="1">
        <v>2016</v>
      </c>
      <c r="C982" s="1">
        <v>2</v>
      </c>
      <c r="D982" s="1" t="s">
        <v>9</v>
      </c>
      <c r="E982" s="1" t="s">
        <v>16</v>
      </c>
      <c r="F982" s="1" t="s">
        <v>25</v>
      </c>
      <c r="G982" s="1">
        <v>47</v>
      </c>
      <c r="H982" s="1">
        <v>74</v>
      </c>
      <c r="I982" t="str">
        <f t="shared" si="124"/>
        <v>Lost</v>
      </c>
      <c r="J982">
        <f t="shared" si="120"/>
        <v>0</v>
      </c>
      <c r="K982">
        <f t="shared" si="121"/>
        <v>1</v>
      </c>
      <c r="L982">
        <f t="shared" si="122"/>
        <v>0</v>
      </c>
      <c r="M982">
        <f t="shared" si="117"/>
        <v>16</v>
      </c>
      <c r="N982" s="6">
        <f t="shared" si="125"/>
        <v>0</v>
      </c>
      <c r="O982" t="str">
        <f t="shared" si="118"/>
        <v>N</v>
      </c>
      <c r="P982" s="14">
        <f>VLOOKUP(E982, 'Season Position'!$A$70:$C$85,2,FALSE)</f>
        <v>6</v>
      </c>
      <c r="Q982" s="14" t="str">
        <f>VLOOKUP(E982, 'Season Position'!$A$70:$C$85,3,FALSE)</f>
        <v>Playoffs</v>
      </c>
      <c r="R982">
        <f t="shared" si="127"/>
        <v>0</v>
      </c>
      <c r="S982" s="21" t="str">
        <f t="shared" si="126"/>
        <v>40-49</v>
      </c>
    </row>
    <row r="983" spans="1:19" ht="15.75" customHeight="1">
      <c r="A983">
        <f t="shared" si="123"/>
        <v>491</v>
      </c>
      <c r="B983" s="1">
        <v>2016</v>
      </c>
      <c r="C983" s="1">
        <v>2</v>
      </c>
      <c r="D983" s="1" t="s">
        <v>9</v>
      </c>
      <c r="E983" s="1" t="s">
        <v>25</v>
      </c>
      <c r="F983" s="1" t="s">
        <v>16</v>
      </c>
      <c r="G983" s="1">
        <v>74</v>
      </c>
      <c r="H983" s="1">
        <v>47</v>
      </c>
      <c r="I983" t="str">
        <f t="shared" si="124"/>
        <v>Won</v>
      </c>
      <c r="J983">
        <f t="shared" si="120"/>
        <v>1</v>
      </c>
      <c r="K983">
        <f t="shared" si="121"/>
        <v>0</v>
      </c>
      <c r="L983">
        <f t="shared" si="122"/>
        <v>0</v>
      </c>
      <c r="M983">
        <f t="shared" si="117"/>
        <v>12</v>
      </c>
      <c r="N983" s="6">
        <f t="shared" si="125"/>
        <v>0.26666666666666672</v>
      </c>
      <c r="O983" t="str">
        <f t="shared" si="118"/>
        <v>N</v>
      </c>
      <c r="P983" s="14">
        <f>VLOOKUP(E983, 'Season Position'!$A$70:$C$85,2,FALSE)</f>
        <v>11</v>
      </c>
      <c r="Q983" s="14" t="str">
        <f>VLOOKUP(E983, 'Season Position'!$A$70:$C$85,3,FALSE)</f>
        <v>Missed</v>
      </c>
      <c r="R983">
        <f t="shared" si="127"/>
        <v>1</v>
      </c>
      <c r="S983" s="21" t="str">
        <f t="shared" si="126"/>
        <v>70-79</v>
      </c>
    </row>
    <row r="984" spans="1:19" ht="15.75" customHeight="1">
      <c r="A984">
        <f t="shared" si="123"/>
        <v>492</v>
      </c>
      <c r="B984" s="1">
        <v>2016</v>
      </c>
      <c r="C984" s="1">
        <v>2</v>
      </c>
      <c r="D984" s="1" t="s">
        <v>9</v>
      </c>
      <c r="E984" s="1" t="s">
        <v>62</v>
      </c>
      <c r="F984" s="1" t="s">
        <v>72</v>
      </c>
      <c r="G984" s="1">
        <v>90</v>
      </c>
      <c r="H984" s="1">
        <v>106</v>
      </c>
      <c r="I984" t="str">
        <f t="shared" si="124"/>
        <v>Lost</v>
      </c>
      <c r="J984">
        <f t="shared" si="120"/>
        <v>0</v>
      </c>
      <c r="K984">
        <f t="shared" si="121"/>
        <v>1</v>
      </c>
      <c r="L984">
        <f t="shared" si="122"/>
        <v>0</v>
      </c>
      <c r="M984">
        <f t="shared" si="117"/>
        <v>7</v>
      </c>
      <c r="N984" s="6">
        <f t="shared" si="125"/>
        <v>0.6</v>
      </c>
      <c r="O984" t="str">
        <f t="shared" si="118"/>
        <v>N</v>
      </c>
      <c r="P984" s="14">
        <f>VLOOKUP(E984, 'Season Position'!$A$70:$C$85,2,FALSE)</f>
        <v>10</v>
      </c>
      <c r="Q984" s="14" t="str">
        <f>VLOOKUP(E984, 'Season Position'!$A$70:$C$85,3,FALSE)</f>
        <v>Missed</v>
      </c>
      <c r="R984">
        <f t="shared" si="127"/>
        <v>0</v>
      </c>
      <c r="S984" s="21" t="str">
        <f t="shared" si="126"/>
        <v>90-99</v>
      </c>
    </row>
    <row r="985" spans="1:19" ht="15.75" customHeight="1">
      <c r="A985">
        <f t="shared" si="123"/>
        <v>492</v>
      </c>
      <c r="B985" s="1">
        <v>2016</v>
      </c>
      <c r="C985" s="1">
        <v>2</v>
      </c>
      <c r="D985" s="1" t="s">
        <v>9</v>
      </c>
      <c r="E985" s="1" t="s">
        <v>72</v>
      </c>
      <c r="F985" s="1" t="s">
        <v>62</v>
      </c>
      <c r="G985" s="1">
        <v>106</v>
      </c>
      <c r="H985" s="1">
        <v>90</v>
      </c>
      <c r="I985" t="str">
        <f t="shared" si="124"/>
        <v>Won</v>
      </c>
      <c r="J985">
        <f t="shared" si="120"/>
        <v>1</v>
      </c>
      <c r="K985">
        <f t="shared" si="121"/>
        <v>0</v>
      </c>
      <c r="L985">
        <f t="shared" si="122"/>
        <v>0</v>
      </c>
      <c r="M985">
        <f t="shared" si="117"/>
        <v>3</v>
      </c>
      <c r="N985" s="6">
        <f t="shared" si="125"/>
        <v>0.8666666666666667</v>
      </c>
      <c r="O985" t="str">
        <f t="shared" si="118"/>
        <v>Y</v>
      </c>
      <c r="P985" s="14">
        <f>VLOOKUP(E985, 'Season Position'!$A$70:$C$85,2,FALSE)</f>
        <v>13</v>
      </c>
      <c r="Q985" s="14" t="str">
        <f>VLOOKUP(E985, 'Season Position'!$A$70:$C$85,3,FALSE)</f>
        <v>Missed</v>
      </c>
      <c r="R985">
        <f t="shared" si="127"/>
        <v>1</v>
      </c>
      <c r="S985" s="21" t="str">
        <f t="shared" si="126"/>
        <v>100-109</v>
      </c>
    </row>
    <row r="986" spans="1:19" ht="15.75" customHeight="1">
      <c r="A986">
        <f t="shared" si="123"/>
        <v>493</v>
      </c>
      <c r="B986" s="1">
        <v>2016</v>
      </c>
      <c r="C986" s="1">
        <v>2</v>
      </c>
      <c r="D986" s="1" t="s">
        <v>9</v>
      </c>
      <c r="E986" s="1" t="s">
        <v>13</v>
      </c>
      <c r="F986" s="1" t="s">
        <v>12</v>
      </c>
      <c r="G986" s="1">
        <v>87</v>
      </c>
      <c r="H986" s="1">
        <v>84</v>
      </c>
      <c r="I986" t="str">
        <f t="shared" si="124"/>
        <v>Won</v>
      </c>
      <c r="J986">
        <f t="shared" si="120"/>
        <v>1</v>
      </c>
      <c r="K986">
        <f t="shared" si="121"/>
        <v>0</v>
      </c>
      <c r="L986">
        <f t="shared" si="122"/>
        <v>0</v>
      </c>
      <c r="M986">
        <f t="shared" si="117"/>
        <v>8</v>
      </c>
      <c r="N986" s="6">
        <f t="shared" si="125"/>
        <v>0.53333333333333333</v>
      </c>
      <c r="O986" t="str">
        <f t="shared" si="118"/>
        <v>N</v>
      </c>
      <c r="P986" s="14">
        <f>VLOOKUP(E986, 'Season Position'!$A$70:$C$85,2,FALSE)</f>
        <v>1</v>
      </c>
      <c r="Q986" s="14" t="str">
        <f>VLOOKUP(E986, 'Season Position'!$A$70:$C$85,3,FALSE)</f>
        <v>Playoffs</v>
      </c>
      <c r="R986">
        <f t="shared" si="127"/>
        <v>1</v>
      </c>
      <c r="S986" s="21" t="str">
        <f t="shared" si="126"/>
        <v>80-89</v>
      </c>
    </row>
    <row r="987" spans="1:19" ht="15.75" customHeight="1">
      <c r="A987">
        <f t="shared" si="123"/>
        <v>493</v>
      </c>
      <c r="B987" s="1">
        <v>2016</v>
      </c>
      <c r="C987" s="1">
        <v>2</v>
      </c>
      <c r="D987" s="1" t="s">
        <v>9</v>
      </c>
      <c r="E987" s="1" t="s">
        <v>12</v>
      </c>
      <c r="F987" s="1" t="s">
        <v>13</v>
      </c>
      <c r="G987" s="1">
        <v>84</v>
      </c>
      <c r="H987" s="1">
        <v>87</v>
      </c>
      <c r="I987" t="str">
        <f t="shared" si="124"/>
        <v>Lost</v>
      </c>
      <c r="J987">
        <f t="shared" si="120"/>
        <v>0</v>
      </c>
      <c r="K987">
        <f t="shared" si="121"/>
        <v>1</v>
      </c>
      <c r="L987">
        <f t="shared" si="122"/>
        <v>0</v>
      </c>
      <c r="M987">
        <f t="shared" si="117"/>
        <v>9</v>
      </c>
      <c r="N987" s="6">
        <f t="shared" si="125"/>
        <v>0.46666666666666667</v>
      </c>
      <c r="O987" t="str">
        <f t="shared" si="118"/>
        <v>N</v>
      </c>
      <c r="P987" s="14">
        <f>VLOOKUP(E987, 'Season Position'!$A$70:$C$85,2,FALSE)</f>
        <v>8</v>
      </c>
      <c r="Q987" s="14" t="str">
        <f>VLOOKUP(E987, 'Season Position'!$A$70:$C$85,3,FALSE)</f>
        <v>Playoffs</v>
      </c>
      <c r="R987">
        <f t="shared" si="127"/>
        <v>0</v>
      </c>
      <c r="S987" s="21" t="str">
        <f t="shared" si="126"/>
        <v>80-89</v>
      </c>
    </row>
    <row r="988" spans="1:19" ht="15.75" customHeight="1">
      <c r="A988">
        <f t="shared" si="123"/>
        <v>494</v>
      </c>
      <c r="B988" s="1">
        <v>2016</v>
      </c>
      <c r="C988" s="1">
        <v>2</v>
      </c>
      <c r="D988" s="1" t="s">
        <v>9</v>
      </c>
      <c r="E988" s="1" t="s">
        <v>34</v>
      </c>
      <c r="F988" s="1" t="s">
        <v>33</v>
      </c>
      <c r="G988" s="1">
        <v>100</v>
      </c>
      <c r="H988" s="1">
        <v>74</v>
      </c>
      <c r="I988" t="str">
        <f t="shared" si="124"/>
        <v>Won</v>
      </c>
      <c r="J988">
        <f t="shared" si="120"/>
        <v>1</v>
      </c>
      <c r="K988">
        <f t="shared" si="121"/>
        <v>0</v>
      </c>
      <c r="L988">
        <f t="shared" si="122"/>
        <v>0</v>
      </c>
      <c r="M988">
        <f t="shared" si="117"/>
        <v>5</v>
      </c>
      <c r="N988" s="6">
        <f t="shared" si="125"/>
        <v>0.73333333333333339</v>
      </c>
      <c r="O988" t="str">
        <f t="shared" si="118"/>
        <v>Y</v>
      </c>
      <c r="P988" s="14">
        <f>VLOOKUP(E988, 'Season Position'!$A$70:$C$85,2,FALSE)</f>
        <v>9</v>
      </c>
      <c r="Q988" s="14" t="str">
        <f>VLOOKUP(E988, 'Season Position'!$A$70:$C$85,3,FALSE)</f>
        <v>Missed</v>
      </c>
      <c r="R988">
        <f t="shared" si="127"/>
        <v>1</v>
      </c>
      <c r="S988" s="21" t="str">
        <f t="shared" si="126"/>
        <v>100-109</v>
      </c>
    </row>
    <row r="989" spans="1:19" ht="15.75" customHeight="1">
      <c r="A989">
        <f t="shared" si="123"/>
        <v>494</v>
      </c>
      <c r="B989" s="1">
        <v>2016</v>
      </c>
      <c r="C989" s="1">
        <v>2</v>
      </c>
      <c r="D989" s="1" t="s">
        <v>9</v>
      </c>
      <c r="E989" s="1" t="s">
        <v>33</v>
      </c>
      <c r="F989" s="1" t="s">
        <v>34</v>
      </c>
      <c r="G989" s="1">
        <v>74</v>
      </c>
      <c r="H989" s="1">
        <v>100</v>
      </c>
      <c r="I989" t="str">
        <f t="shared" si="124"/>
        <v>Lost</v>
      </c>
      <c r="J989">
        <f t="shared" si="120"/>
        <v>0</v>
      </c>
      <c r="K989">
        <f t="shared" si="121"/>
        <v>1</v>
      </c>
      <c r="L989">
        <f t="shared" si="122"/>
        <v>0</v>
      </c>
      <c r="M989">
        <f t="shared" si="117"/>
        <v>12</v>
      </c>
      <c r="N989" s="6">
        <f t="shared" si="125"/>
        <v>0.26666666666666672</v>
      </c>
      <c r="O989" t="str">
        <f t="shared" si="118"/>
        <v>N</v>
      </c>
      <c r="P989" s="14">
        <f>VLOOKUP(E989, 'Season Position'!$A$70:$C$85,2,FALSE)</f>
        <v>5</v>
      </c>
      <c r="Q989" s="14" t="str">
        <f>VLOOKUP(E989, 'Season Position'!$A$70:$C$85,3,FALSE)</f>
        <v>Playoffs</v>
      </c>
      <c r="R989">
        <f t="shared" si="127"/>
        <v>0</v>
      </c>
      <c r="S989" s="21" t="str">
        <f t="shared" si="126"/>
        <v>70-79</v>
      </c>
    </row>
    <row r="990" spans="1:19" ht="15.75" customHeight="1">
      <c r="A990">
        <f t="shared" si="123"/>
        <v>495</v>
      </c>
      <c r="B990" s="1">
        <v>2016</v>
      </c>
      <c r="C990" s="1">
        <v>2</v>
      </c>
      <c r="D990" s="1" t="s">
        <v>9</v>
      </c>
      <c r="E990" s="1" t="s">
        <v>31</v>
      </c>
      <c r="F990" s="1" t="s">
        <v>30</v>
      </c>
      <c r="G990" s="1">
        <v>76</v>
      </c>
      <c r="H990" s="1">
        <v>67</v>
      </c>
      <c r="I990" t="str">
        <f t="shared" si="124"/>
        <v>Won</v>
      </c>
      <c r="J990">
        <f t="shared" si="120"/>
        <v>1</v>
      </c>
      <c r="K990">
        <f t="shared" si="121"/>
        <v>0</v>
      </c>
      <c r="L990">
        <f t="shared" si="122"/>
        <v>0</v>
      </c>
      <c r="M990">
        <f t="shared" si="117"/>
        <v>11</v>
      </c>
      <c r="N990" s="6">
        <f t="shared" si="125"/>
        <v>0.33333333333333337</v>
      </c>
      <c r="O990" t="str">
        <f t="shared" si="118"/>
        <v>N</v>
      </c>
      <c r="P990" s="14">
        <f>VLOOKUP(E990, 'Season Position'!$A$70:$C$85,2,FALSE)</f>
        <v>14</v>
      </c>
      <c r="Q990" s="14" t="str">
        <f>VLOOKUP(E990, 'Season Position'!$A$70:$C$85,3,FALSE)</f>
        <v>Missed</v>
      </c>
      <c r="R990">
        <f t="shared" si="127"/>
        <v>1</v>
      </c>
      <c r="S990" s="21" t="str">
        <f t="shared" si="126"/>
        <v>70-79</v>
      </c>
    </row>
    <row r="991" spans="1:19" ht="15.75" customHeight="1">
      <c r="A991">
        <f t="shared" si="123"/>
        <v>495</v>
      </c>
      <c r="B991" s="1">
        <v>2016</v>
      </c>
      <c r="C991" s="1">
        <v>2</v>
      </c>
      <c r="D991" s="1" t="s">
        <v>9</v>
      </c>
      <c r="E991" s="1" t="s">
        <v>30</v>
      </c>
      <c r="F991" s="1" t="s">
        <v>31</v>
      </c>
      <c r="G991" s="1">
        <v>67</v>
      </c>
      <c r="H991" s="1">
        <v>76</v>
      </c>
      <c r="I991" t="str">
        <f t="shared" si="124"/>
        <v>Lost</v>
      </c>
      <c r="J991">
        <f t="shared" si="120"/>
        <v>0</v>
      </c>
      <c r="K991">
        <f t="shared" si="121"/>
        <v>1</v>
      </c>
      <c r="L991">
        <f t="shared" si="122"/>
        <v>0</v>
      </c>
      <c r="M991">
        <f t="shared" si="117"/>
        <v>14</v>
      </c>
      <c r="N991" s="6">
        <f t="shared" si="125"/>
        <v>0.1333333333333333</v>
      </c>
      <c r="O991" t="str">
        <f t="shared" si="118"/>
        <v>N</v>
      </c>
      <c r="P991" s="14">
        <f>VLOOKUP(E991, 'Season Position'!$A$70:$C$85,2,FALSE)</f>
        <v>12</v>
      </c>
      <c r="Q991" s="14" t="str">
        <f>VLOOKUP(E991, 'Season Position'!$A$70:$C$85,3,FALSE)</f>
        <v>Missed</v>
      </c>
      <c r="R991">
        <f t="shared" si="127"/>
        <v>0</v>
      </c>
      <c r="S991" s="21" t="str">
        <f t="shared" si="126"/>
        <v>60-69</v>
      </c>
    </row>
    <row r="992" spans="1:19" ht="15.75" customHeight="1">
      <c r="A992">
        <f t="shared" si="123"/>
        <v>496</v>
      </c>
      <c r="B992" s="1">
        <v>2016</v>
      </c>
      <c r="C992" s="1">
        <v>3</v>
      </c>
      <c r="D992" s="1" t="s">
        <v>9</v>
      </c>
      <c r="E992" s="1" t="s">
        <v>13</v>
      </c>
      <c r="F992" s="1" t="s">
        <v>10</v>
      </c>
      <c r="G992" s="1">
        <v>61</v>
      </c>
      <c r="H992" s="1">
        <v>71</v>
      </c>
      <c r="I992" t="str">
        <f t="shared" si="124"/>
        <v>Lost</v>
      </c>
      <c r="J992">
        <f t="shared" si="120"/>
        <v>0</v>
      </c>
      <c r="K992">
        <f t="shared" si="121"/>
        <v>1</v>
      </c>
      <c r="L992">
        <f t="shared" si="122"/>
        <v>0</v>
      </c>
      <c r="M992">
        <f t="shared" si="117"/>
        <v>14</v>
      </c>
      <c r="N992" s="6">
        <f t="shared" si="125"/>
        <v>0.1333333333333333</v>
      </c>
      <c r="O992" t="str">
        <f t="shared" si="118"/>
        <v>N</v>
      </c>
      <c r="P992" s="14">
        <f>VLOOKUP(E992, 'Season Position'!$A$70:$C$85,2,FALSE)</f>
        <v>1</v>
      </c>
      <c r="Q992" s="14" t="str">
        <f>VLOOKUP(E992, 'Season Position'!$A$70:$C$85,3,FALSE)</f>
        <v>Playoffs</v>
      </c>
      <c r="R992">
        <f t="shared" si="127"/>
        <v>0</v>
      </c>
      <c r="S992" s="21" t="str">
        <f t="shared" si="126"/>
        <v>60-69</v>
      </c>
    </row>
    <row r="993" spans="1:19" ht="15.75" customHeight="1">
      <c r="A993">
        <f t="shared" si="123"/>
        <v>496</v>
      </c>
      <c r="B993" s="1">
        <v>2016</v>
      </c>
      <c r="C993" s="1">
        <v>3</v>
      </c>
      <c r="D993" s="1" t="s">
        <v>9</v>
      </c>
      <c r="E993" s="1" t="s">
        <v>10</v>
      </c>
      <c r="F993" s="1" t="s">
        <v>13</v>
      </c>
      <c r="G993" s="1">
        <v>71</v>
      </c>
      <c r="H993" s="1">
        <v>61</v>
      </c>
      <c r="I993" t="str">
        <f t="shared" si="124"/>
        <v>Won</v>
      </c>
      <c r="J993">
        <f t="shared" si="120"/>
        <v>1</v>
      </c>
      <c r="K993">
        <f t="shared" si="121"/>
        <v>0</v>
      </c>
      <c r="L993">
        <f t="shared" si="122"/>
        <v>0</v>
      </c>
      <c r="M993">
        <f t="shared" si="117"/>
        <v>12</v>
      </c>
      <c r="N993" s="6">
        <f t="shared" si="125"/>
        <v>0.26666666666666672</v>
      </c>
      <c r="O993" t="str">
        <f t="shared" si="118"/>
        <v>N</v>
      </c>
      <c r="P993" s="14">
        <f>VLOOKUP(E993, 'Season Position'!$A$70:$C$85,2,FALSE)</f>
        <v>7</v>
      </c>
      <c r="Q993" s="14" t="str">
        <f>VLOOKUP(E993, 'Season Position'!$A$70:$C$85,3,FALSE)</f>
        <v>Playoffs</v>
      </c>
      <c r="R993">
        <f t="shared" si="127"/>
        <v>1</v>
      </c>
      <c r="S993" s="21" t="str">
        <f t="shared" si="126"/>
        <v>70-79</v>
      </c>
    </row>
    <row r="994" spans="1:19" ht="15.75" customHeight="1">
      <c r="A994">
        <f t="shared" si="123"/>
        <v>497</v>
      </c>
      <c r="B994" s="1">
        <v>2016</v>
      </c>
      <c r="C994" s="1">
        <v>3</v>
      </c>
      <c r="D994" s="1" t="s">
        <v>9</v>
      </c>
      <c r="E994" s="1" t="s">
        <v>21</v>
      </c>
      <c r="F994" s="1" t="s">
        <v>72</v>
      </c>
      <c r="G994" s="1">
        <v>112</v>
      </c>
      <c r="H994" s="1">
        <v>58</v>
      </c>
      <c r="I994" t="str">
        <f t="shared" si="124"/>
        <v>Won</v>
      </c>
      <c r="J994">
        <f t="shared" si="120"/>
        <v>1</v>
      </c>
      <c r="K994">
        <f t="shared" si="121"/>
        <v>0</v>
      </c>
      <c r="L994">
        <f t="shared" si="122"/>
        <v>0</v>
      </c>
      <c r="M994">
        <f t="shared" si="117"/>
        <v>4</v>
      </c>
      <c r="N994" s="6">
        <f t="shared" si="125"/>
        <v>0.8</v>
      </c>
      <c r="O994" t="str">
        <f t="shared" si="118"/>
        <v>Y</v>
      </c>
      <c r="P994" s="14">
        <f>VLOOKUP(E994, 'Season Position'!$A$70:$C$85,2,FALSE)</f>
        <v>16</v>
      </c>
      <c r="Q994" s="14" t="str">
        <f>VLOOKUP(E994, 'Season Position'!$A$70:$C$85,3,FALSE)</f>
        <v>Missed</v>
      </c>
      <c r="R994">
        <f t="shared" si="127"/>
        <v>1</v>
      </c>
      <c r="S994" s="21" t="str">
        <f t="shared" si="126"/>
        <v>110-119</v>
      </c>
    </row>
    <row r="995" spans="1:19" ht="15.75" customHeight="1">
      <c r="A995">
        <f t="shared" si="123"/>
        <v>497</v>
      </c>
      <c r="B995" s="1">
        <v>2016</v>
      </c>
      <c r="C995" s="1">
        <v>3</v>
      </c>
      <c r="D995" s="1" t="s">
        <v>9</v>
      </c>
      <c r="E995" s="1" t="s">
        <v>72</v>
      </c>
      <c r="F995" s="1" t="s">
        <v>21</v>
      </c>
      <c r="G995" s="1">
        <v>58</v>
      </c>
      <c r="H995" s="1">
        <v>112</v>
      </c>
      <c r="I995" t="str">
        <f t="shared" si="124"/>
        <v>Lost</v>
      </c>
      <c r="J995">
        <f t="shared" si="120"/>
        <v>0</v>
      </c>
      <c r="K995">
        <f t="shared" si="121"/>
        <v>1</v>
      </c>
      <c r="L995">
        <f t="shared" si="122"/>
        <v>0</v>
      </c>
      <c r="M995">
        <f t="shared" si="117"/>
        <v>15</v>
      </c>
      <c r="N995" s="6">
        <f t="shared" si="125"/>
        <v>6.6666666666666652E-2</v>
      </c>
      <c r="O995" t="str">
        <f t="shared" si="118"/>
        <v>N</v>
      </c>
      <c r="P995" s="14">
        <f>VLOOKUP(E995, 'Season Position'!$A$70:$C$85,2,FALSE)</f>
        <v>13</v>
      </c>
      <c r="Q995" s="14" t="str">
        <f>VLOOKUP(E995, 'Season Position'!$A$70:$C$85,3,FALSE)</f>
        <v>Missed</v>
      </c>
      <c r="R995">
        <f t="shared" si="127"/>
        <v>0</v>
      </c>
      <c r="S995" s="21" t="str">
        <f t="shared" si="126"/>
        <v>50-59</v>
      </c>
    </row>
    <row r="996" spans="1:19" ht="15.75" customHeight="1">
      <c r="A996">
        <f t="shared" si="123"/>
        <v>498</v>
      </c>
      <c r="B996" s="1">
        <v>2016</v>
      </c>
      <c r="C996" s="1">
        <v>3</v>
      </c>
      <c r="D996" s="1" t="s">
        <v>9</v>
      </c>
      <c r="E996" s="1" t="s">
        <v>18</v>
      </c>
      <c r="F996" s="1" t="s">
        <v>33</v>
      </c>
      <c r="G996" s="1">
        <v>77</v>
      </c>
      <c r="H996" s="1">
        <v>96</v>
      </c>
      <c r="I996" t="str">
        <f t="shared" si="124"/>
        <v>Lost</v>
      </c>
      <c r="J996">
        <f t="shared" si="120"/>
        <v>0</v>
      </c>
      <c r="K996">
        <f t="shared" si="121"/>
        <v>1</v>
      </c>
      <c r="L996">
        <f t="shared" si="122"/>
        <v>0</v>
      </c>
      <c r="M996">
        <f t="shared" si="117"/>
        <v>10</v>
      </c>
      <c r="N996" s="6">
        <f t="shared" si="125"/>
        <v>0.4</v>
      </c>
      <c r="O996" t="str">
        <f t="shared" si="118"/>
        <v>N</v>
      </c>
      <c r="P996" s="14">
        <f>VLOOKUP(E996, 'Season Position'!$A$70:$C$85,2,FALSE)</f>
        <v>15</v>
      </c>
      <c r="Q996" s="14" t="str">
        <f>VLOOKUP(E996, 'Season Position'!$A$70:$C$85,3,FALSE)</f>
        <v>Missed</v>
      </c>
      <c r="R996">
        <f t="shared" si="127"/>
        <v>0</v>
      </c>
      <c r="S996" s="21" t="str">
        <f t="shared" si="126"/>
        <v>70-79</v>
      </c>
    </row>
    <row r="997" spans="1:19" ht="15.75" customHeight="1">
      <c r="A997">
        <f t="shared" si="123"/>
        <v>498</v>
      </c>
      <c r="B997" s="1">
        <v>2016</v>
      </c>
      <c r="C997" s="1">
        <v>3</v>
      </c>
      <c r="D997" s="1" t="s">
        <v>9</v>
      </c>
      <c r="E997" s="1" t="s">
        <v>33</v>
      </c>
      <c r="F997" s="1" t="s">
        <v>18</v>
      </c>
      <c r="G997" s="1">
        <v>96</v>
      </c>
      <c r="H997" s="1">
        <v>77</v>
      </c>
      <c r="I997" t="str">
        <f t="shared" si="124"/>
        <v>Won</v>
      </c>
      <c r="J997">
        <f t="shared" si="120"/>
        <v>1</v>
      </c>
      <c r="K997">
        <f t="shared" si="121"/>
        <v>0</v>
      </c>
      <c r="L997">
        <f t="shared" si="122"/>
        <v>0</v>
      </c>
      <c r="M997">
        <f t="shared" si="117"/>
        <v>8</v>
      </c>
      <c r="N997" s="6">
        <f t="shared" si="125"/>
        <v>0.53333333333333333</v>
      </c>
      <c r="O997" t="str">
        <f t="shared" si="118"/>
        <v>N</v>
      </c>
      <c r="P997" s="14">
        <f>VLOOKUP(E997, 'Season Position'!$A$70:$C$85,2,FALSE)</f>
        <v>5</v>
      </c>
      <c r="Q997" s="14" t="str">
        <f>VLOOKUP(E997, 'Season Position'!$A$70:$C$85,3,FALSE)</f>
        <v>Playoffs</v>
      </c>
      <c r="R997">
        <f t="shared" si="127"/>
        <v>1</v>
      </c>
      <c r="S997" s="21" t="str">
        <f t="shared" si="126"/>
        <v>90-99</v>
      </c>
    </row>
    <row r="998" spans="1:19" ht="15.75" customHeight="1">
      <c r="A998">
        <f t="shared" si="123"/>
        <v>499</v>
      </c>
      <c r="B998" s="1">
        <v>2016</v>
      </c>
      <c r="C998" s="1">
        <v>3</v>
      </c>
      <c r="D998" s="1" t="s">
        <v>9</v>
      </c>
      <c r="E998" s="1" t="s">
        <v>16</v>
      </c>
      <c r="F998" s="1" t="s">
        <v>30</v>
      </c>
      <c r="G998" s="1">
        <v>84</v>
      </c>
      <c r="H998" s="1">
        <v>62</v>
      </c>
      <c r="I998" t="str">
        <f t="shared" si="124"/>
        <v>Won</v>
      </c>
      <c r="J998">
        <f t="shared" si="120"/>
        <v>1</v>
      </c>
      <c r="K998">
        <f t="shared" si="121"/>
        <v>0</v>
      </c>
      <c r="L998">
        <f t="shared" si="122"/>
        <v>0</v>
      </c>
      <c r="M998">
        <f t="shared" si="117"/>
        <v>9</v>
      </c>
      <c r="N998" s="6">
        <f t="shared" si="125"/>
        <v>0.46666666666666667</v>
      </c>
      <c r="O998" t="str">
        <f t="shared" si="118"/>
        <v>N</v>
      </c>
      <c r="P998" s="14">
        <f>VLOOKUP(E998, 'Season Position'!$A$70:$C$85,2,FALSE)</f>
        <v>6</v>
      </c>
      <c r="Q998" s="14" t="str">
        <f>VLOOKUP(E998, 'Season Position'!$A$70:$C$85,3,FALSE)</f>
        <v>Playoffs</v>
      </c>
      <c r="R998">
        <f t="shared" si="127"/>
        <v>1</v>
      </c>
      <c r="S998" s="21" t="str">
        <f t="shared" si="126"/>
        <v>80-89</v>
      </c>
    </row>
    <row r="999" spans="1:19" ht="15.75" customHeight="1">
      <c r="A999">
        <f t="shared" si="123"/>
        <v>499</v>
      </c>
      <c r="B999" s="1">
        <v>2016</v>
      </c>
      <c r="C999" s="1">
        <v>3</v>
      </c>
      <c r="D999" s="1" t="s">
        <v>9</v>
      </c>
      <c r="E999" s="1" t="s">
        <v>30</v>
      </c>
      <c r="F999" s="1" t="s">
        <v>16</v>
      </c>
      <c r="G999" s="1">
        <v>62</v>
      </c>
      <c r="H999" s="1">
        <v>84</v>
      </c>
      <c r="I999" t="str">
        <f t="shared" si="124"/>
        <v>Lost</v>
      </c>
      <c r="J999">
        <f t="shared" si="120"/>
        <v>0</v>
      </c>
      <c r="K999">
        <f t="shared" si="121"/>
        <v>1</v>
      </c>
      <c r="L999">
        <f t="shared" si="122"/>
        <v>0</v>
      </c>
      <c r="M999">
        <f t="shared" si="117"/>
        <v>13</v>
      </c>
      <c r="N999" s="6">
        <f t="shared" si="125"/>
        <v>0.19999999999999996</v>
      </c>
      <c r="O999" t="str">
        <f t="shared" si="118"/>
        <v>N</v>
      </c>
      <c r="P999" s="14">
        <f>VLOOKUP(E999, 'Season Position'!$A$70:$C$85,2,FALSE)</f>
        <v>12</v>
      </c>
      <c r="Q999" s="14" t="str">
        <f>VLOOKUP(E999, 'Season Position'!$A$70:$C$85,3,FALSE)</f>
        <v>Missed</v>
      </c>
      <c r="R999">
        <f t="shared" si="127"/>
        <v>0</v>
      </c>
      <c r="S999" s="21" t="str">
        <f t="shared" si="126"/>
        <v>60-69</v>
      </c>
    </row>
    <row r="1000" spans="1:19" ht="15.75" customHeight="1">
      <c r="A1000">
        <f t="shared" si="123"/>
        <v>500</v>
      </c>
      <c r="B1000" s="1">
        <v>2016</v>
      </c>
      <c r="C1000" s="1">
        <v>3</v>
      </c>
      <c r="D1000" s="1" t="s">
        <v>9</v>
      </c>
      <c r="E1000" s="1" t="s">
        <v>26</v>
      </c>
      <c r="F1000" s="1" t="s">
        <v>12</v>
      </c>
      <c r="G1000" s="1">
        <v>77</v>
      </c>
      <c r="H1000" s="1">
        <v>57</v>
      </c>
      <c r="I1000" t="str">
        <f t="shared" si="124"/>
        <v>Won</v>
      </c>
      <c r="J1000">
        <f t="shared" si="120"/>
        <v>1</v>
      </c>
      <c r="K1000">
        <f t="shared" si="121"/>
        <v>0</v>
      </c>
      <c r="L1000">
        <f t="shared" si="122"/>
        <v>0</v>
      </c>
      <c r="M1000">
        <f t="shared" si="117"/>
        <v>10</v>
      </c>
      <c r="N1000" s="6">
        <f t="shared" si="125"/>
        <v>0.4</v>
      </c>
      <c r="O1000" t="str">
        <f t="shared" si="118"/>
        <v>N</v>
      </c>
      <c r="P1000" s="14">
        <f>VLOOKUP(E1000, 'Season Position'!$A$70:$C$85,2,FALSE)</f>
        <v>4</v>
      </c>
      <c r="Q1000" s="14" t="str">
        <f>VLOOKUP(E1000, 'Season Position'!$A$70:$C$85,3,FALSE)</f>
        <v>Playoffs</v>
      </c>
      <c r="R1000">
        <f t="shared" si="127"/>
        <v>1</v>
      </c>
      <c r="S1000" s="21" t="str">
        <f t="shared" si="126"/>
        <v>70-79</v>
      </c>
    </row>
    <row r="1001" spans="1:19" ht="15.75" customHeight="1">
      <c r="A1001">
        <f t="shared" si="123"/>
        <v>500</v>
      </c>
      <c r="B1001" s="1">
        <v>2016</v>
      </c>
      <c r="C1001" s="1">
        <v>3</v>
      </c>
      <c r="D1001" s="1" t="s">
        <v>9</v>
      </c>
      <c r="E1001" s="1" t="s">
        <v>12</v>
      </c>
      <c r="F1001" s="1" t="s">
        <v>26</v>
      </c>
      <c r="G1001" s="1">
        <v>57</v>
      </c>
      <c r="H1001" s="1">
        <v>77</v>
      </c>
      <c r="I1001" t="str">
        <f t="shared" si="124"/>
        <v>Lost</v>
      </c>
      <c r="J1001">
        <f t="shared" si="120"/>
        <v>0</v>
      </c>
      <c r="K1001">
        <f t="shared" si="121"/>
        <v>1</v>
      </c>
      <c r="L1001">
        <f t="shared" si="122"/>
        <v>0</v>
      </c>
      <c r="M1001">
        <f t="shared" si="117"/>
        <v>16</v>
      </c>
      <c r="N1001" s="6">
        <f t="shared" si="125"/>
        <v>0</v>
      </c>
      <c r="O1001" t="str">
        <f t="shared" si="118"/>
        <v>N</v>
      </c>
      <c r="P1001" s="14">
        <f>VLOOKUP(E1001, 'Season Position'!$A$70:$C$85,2,FALSE)</f>
        <v>8</v>
      </c>
      <c r="Q1001" s="14" t="str">
        <f>VLOOKUP(E1001, 'Season Position'!$A$70:$C$85,3,FALSE)</f>
        <v>Playoffs</v>
      </c>
      <c r="R1001">
        <f t="shared" si="127"/>
        <v>0</v>
      </c>
      <c r="S1001" s="21" t="str">
        <f t="shared" si="126"/>
        <v>50-59</v>
      </c>
    </row>
    <row r="1002" spans="1:19" ht="15.75" customHeight="1">
      <c r="A1002">
        <f t="shared" si="123"/>
        <v>501</v>
      </c>
      <c r="B1002" s="1">
        <v>2016</v>
      </c>
      <c r="C1002" s="1">
        <v>3</v>
      </c>
      <c r="D1002" s="1" t="s">
        <v>9</v>
      </c>
      <c r="E1002" s="1" t="s">
        <v>62</v>
      </c>
      <c r="F1002" s="1" t="s">
        <v>32</v>
      </c>
      <c r="G1002" s="1">
        <v>135</v>
      </c>
      <c r="H1002" s="1">
        <v>127</v>
      </c>
      <c r="I1002" t="str">
        <f t="shared" si="124"/>
        <v>Won</v>
      </c>
      <c r="J1002">
        <f t="shared" si="120"/>
        <v>1</v>
      </c>
      <c r="K1002">
        <f t="shared" si="121"/>
        <v>0</v>
      </c>
      <c r="L1002">
        <f t="shared" si="122"/>
        <v>0</v>
      </c>
      <c r="M1002">
        <f t="shared" si="117"/>
        <v>1</v>
      </c>
      <c r="N1002" s="6">
        <f t="shared" si="125"/>
        <v>1</v>
      </c>
      <c r="O1002" t="str">
        <f t="shared" si="118"/>
        <v>Y</v>
      </c>
      <c r="P1002" s="14">
        <f>VLOOKUP(E1002, 'Season Position'!$A$70:$C$85,2,FALSE)</f>
        <v>10</v>
      </c>
      <c r="Q1002" s="14" t="str">
        <f>VLOOKUP(E1002, 'Season Position'!$A$70:$C$85,3,FALSE)</f>
        <v>Missed</v>
      </c>
      <c r="R1002">
        <f t="shared" si="127"/>
        <v>1</v>
      </c>
      <c r="S1002" s="21" t="str">
        <f t="shared" si="126"/>
        <v>130-139</v>
      </c>
    </row>
    <row r="1003" spans="1:19" ht="15.75" customHeight="1">
      <c r="A1003">
        <f t="shared" si="123"/>
        <v>501</v>
      </c>
      <c r="B1003" s="1">
        <v>2016</v>
      </c>
      <c r="C1003" s="1">
        <v>3</v>
      </c>
      <c r="D1003" s="1" t="s">
        <v>9</v>
      </c>
      <c r="E1003" s="1" t="s">
        <v>32</v>
      </c>
      <c r="F1003" s="1" t="s">
        <v>62</v>
      </c>
      <c r="G1003" s="1">
        <v>127</v>
      </c>
      <c r="H1003" s="1">
        <v>135</v>
      </c>
      <c r="I1003" t="str">
        <f t="shared" si="124"/>
        <v>Lost</v>
      </c>
      <c r="J1003">
        <f t="shared" si="120"/>
        <v>0</v>
      </c>
      <c r="K1003">
        <f t="shared" si="121"/>
        <v>1</v>
      </c>
      <c r="L1003">
        <f t="shared" si="122"/>
        <v>0</v>
      </c>
      <c r="M1003">
        <f t="shared" si="117"/>
        <v>2</v>
      </c>
      <c r="N1003" s="6">
        <f t="shared" si="125"/>
        <v>0.93333333333333335</v>
      </c>
      <c r="O1003" t="str">
        <f t="shared" si="118"/>
        <v>Y</v>
      </c>
      <c r="P1003" s="14">
        <f>VLOOKUP(E1003, 'Season Position'!$A$70:$C$85,2,FALSE)</f>
        <v>3</v>
      </c>
      <c r="Q1003" s="14" t="str">
        <f>VLOOKUP(E1003, 'Season Position'!$A$70:$C$85,3,FALSE)</f>
        <v>Playoffs</v>
      </c>
      <c r="R1003">
        <f t="shared" si="127"/>
        <v>0</v>
      </c>
      <c r="S1003" s="21" t="str">
        <f t="shared" si="126"/>
        <v>120-129</v>
      </c>
    </row>
    <row r="1004" spans="1:19" ht="15.75" customHeight="1">
      <c r="A1004">
        <f t="shared" si="123"/>
        <v>502</v>
      </c>
      <c r="B1004" s="1">
        <v>2016</v>
      </c>
      <c r="C1004" s="1">
        <v>3</v>
      </c>
      <c r="D1004" s="1" t="s">
        <v>9</v>
      </c>
      <c r="E1004" s="1" t="s">
        <v>31</v>
      </c>
      <c r="F1004" s="1" t="s">
        <v>25</v>
      </c>
      <c r="G1004" s="1">
        <v>112</v>
      </c>
      <c r="H1004" s="1">
        <v>116</v>
      </c>
      <c r="I1004" t="str">
        <f t="shared" si="124"/>
        <v>Lost</v>
      </c>
      <c r="J1004">
        <f t="shared" si="120"/>
        <v>0</v>
      </c>
      <c r="K1004">
        <f t="shared" si="121"/>
        <v>1</v>
      </c>
      <c r="L1004">
        <f t="shared" si="122"/>
        <v>0</v>
      </c>
      <c r="M1004">
        <f t="shared" si="117"/>
        <v>4</v>
      </c>
      <c r="N1004" s="6">
        <f t="shared" si="125"/>
        <v>0.8</v>
      </c>
      <c r="O1004" t="str">
        <f t="shared" si="118"/>
        <v>Y</v>
      </c>
      <c r="P1004" s="14">
        <f>VLOOKUP(E1004, 'Season Position'!$A$70:$C$85,2,FALSE)</f>
        <v>14</v>
      </c>
      <c r="Q1004" s="14" t="str">
        <f>VLOOKUP(E1004, 'Season Position'!$A$70:$C$85,3,FALSE)</f>
        <v>Missed</v>
      </c>
      <c r="R1004">
        <f t="shared" si="127"/>
        <v>0</v>
      </c>
      <c r="S1004" s="21" t="str">
        <f t="shared" si="126"/>
        <v>110-119</v>
      </c>
    </row>
    <row r="1005" spans="1:19" ht="15.75" customHeight="1">
      <c r="A1005">
        <f t="shared" si="123"/>
        <v>502</v>
      </c>
      <c r="B1005" s="1">
        <v>2016</v>
      </c>
      <c r="C1005" s="1">
        <v>3</v>
      </c>
      <c r="D1005" s="1" t="s">
        <v>9</v>
      </c>
      <c r="E1005" s="1" t="s">
        <v>25</v>
      </c>
      <c r="F1005" s="1" t="s">
        <v>31</v>
      </c>
      <c r="G1005" s="1">
        <v>116</v>
      </c>
      <c r="H1005" s="1">
        <v>112</v>
      </c>
      <c r="I1005" t="str">
        <f t="shared" si="124"/>
        <v>Won</v>
      </c>
      <c r="J1005">
        <f t="shared" si="120"/>
        <v>1</v>
      </c>
      <c r="K1005">
        <f t="shared" si="121"/>
        <v>0</v>
      </c>
      <c r="L1005">
        <f t="shared" si="122"/>
        <v>0</v>
      </c>
      <c r="M1005">
        <f t="shared" si="117"/>
        <v>3</v>
      </c>
      <c r="N1005" s="6">
        <f t="shared" si="125"/>
        <v>0.8666666666666667</v>
      </c>
      <c r="O1005" t="str">
        <f t="shared" si="118"/>
        <v>Y</v>
      </c>
      <c r="P1005" s="14">
        <f>VLOOKUP(E1005, 'Season Position'!$A$70:$C$85,2,FALSE)</f>
        <v>11</v>
      </c>
      <c r="Q1005" s="14" t="str">
        <f>VLOOKUP(E1005, 'Season Position'!$A$70:$C$85,3,FALSE)</f>
        <v>Missed</v>
      </c>
      <c r="R1005">
        <f t="shared" si="127"/>
        <v>1</v>
      </c>
      <c r="S1005" s="21" t="str">
        <f t="shared" si="126"/>
        <v>110-119</v>
      </c>
    </row>
    <row r="1006" spans="1:19" ht="15.75" customHeight="1">
      <c r="A1006">
        <f t="shared" si="123"/>
        <v>503</v>
      </c>
      <c r="B1006" s="1">
        <v>2016</v>
      </c>
      <c r="C1006" s="1">
        <v>3</v>
      </c>
      <c r="D1006" s="1" t="s">
        <v>9</v>
      </c>
      <c r="E1006" s="1" t="s">
        <v>34</v>
      </c>
      <c r="F1006" s="1" t="s">
        <v>28</v>
      </c>
      <c r="G1006" s="1">
        <v>98</v>
      </c>
      <c r="H1006" s="1">
        <v>112</v>
      </c>
      <c r="I1006" t="str">
        <f t="shared" si="124"/>
        <v>Lost</v>
      </c>
      <c r="J1006">
        <f t="shared" si="120"/>
        <v>0</v>
      </c>
      <c r="K1006">
        <f t="shared" si="121"/>
        <v>1</v>
      </c>
      <c r="L1006">
        <f t="shared" si="122"/>
        <v>0</v>
      </c>
      <c r="M1006">
        <f t="shared" si="117"/>
        <v>7</v>
      </c>
      <c r="N1006" s="6">
        <f t="shared" si="125"/>
        <v>0.6</v>
      </c>
      <c r="O1006" t="str">
        <f t="shared" si="118"/>
        <v>N</v>
      </c>
      <c r="P1006" s="14">
        <f>VLOOKUP(E1006, 'Season Position'!$A$70:$C$85,2,FALSE)</f>
        <v>9</v>
      </c>
      <c r="Q1006" s="14" t="str">
        <f>VLOOKUP(E1006, 'Season Position'!$A$70:$C$85,3,FALSE)</f>
        <v>Missed</v>
      </c>
      <c r="R1006">
        <f t="shared" si="127"/>
        <v>0</v>
      </c>
      <c r="S1006" s="21" t="str">
        <f t="shared" si="126"/>
        <v>90-99</v>
      </c>
    </row>
    <row r="1007" spans="1:19" ht="15.75" customHeight="1">
      <c r="A1007">
        <f t="shared" si="123"/>
        <v>503</v>
      </c>
      <c r="B1007" s="1">
        <v>2016</v>
      </c>
      <c r="C1007" s="1">
        <v>3</v>
      </c>
      <c r="D1007" s="1" t="s">
        <v>9</v>
      </c>
      <c r="E1007" s="1" t="s">
        <v>28</v>
      </c>
      <c r="F1007" s="1" t="s">
        <v>34</v>
      </c>
      <c r="G1007" s="1">
        <v>112</v>
      </c>
      <c r="H1007" s="1">
        <v>98</v>
      </c>
      <c r="I1007" t="str">
        <f t="shared" si="124"/>
        <v>Won</v>
      </c>
      <c r="J1007">
        <f t="shared" si="120"/>
        <v>1</v>
      </c>
      <c r="K1007">
        <f t="shared" si="121"/>
        <v>0</v>
      </c>
      <c r="L1007">
        <f t="shared" si="122"/>
        <v>0</v>
      </c>
      <c r="M1007">
        <f t="shared" si="117"/>
        <v>4</v>
      </c>
      <c r="N1007" s="6">
        <f t="shared" si="125"/>
        <v>0.8</v>
      </c>
      <c r="O1007" t="str">
        <f t="shared" si="118"/>
        <v>Y</v>
      </c>
      <c r="P1007" s="14">
        <f>VLOOKUP(E1007, 'Season Position'!$A$70:$C$85,2,FALSE)</f>
        <v>2</v>
      </c>
      <c r="Q1007" s="14" t="str">
        <f>VLOOKUP(E1007, 'Season Position'!$A$70:$C$85,3,FALSE)</f>
        <v>Playoffs</v>
      </c>
      <c r="R1007">
        <f t="shared" si="127"/>
        <v>1</v>
      </c>
      <c r="S1007" s="21" t="str">
        <f t="shared" si="126"/>
        <v>110-119</v>
      </c>
    </row>
    <row r="1008" spans="1:19" ht="15.75" customHeight="1">
      <c r="A1008">
        <f t="shared" si="123"/>
        <v>504</v>
      </c>
      <c r="B1008" s="1">
        <v>2016</v>
      </c>
      <c r="C1008" s="1">
        <v>4</v>
      </c>
      <c r="D1008" s="1" t="s">
        <v>9</v>
      </c>
      <c r="E1008" s="1" t="s">
        <v>16</v>
      </c>
      <c r="F1008" s="1" t="s">
        <v>10</v>
      </c>
      <c r="G1008" s="1">
        <v>73</v>
      </c>
      <c r="H1008" s="1">
        <v>59</v>
      </c>
      <c r="I1008" t="str">
        <f t="shared" si="124"/>
        <v>Won</v>
      </c>
      <c r="J1008">
        <f t="shared" si="120"/>
        <v>1</v>
      </c>
      <c r="K1008">
        <f t="shared" si="121"/>
        <v>0</v>
      </c>
      <c r="L1008">
        <f t="shared" si="122"/>
        <v>0</v>
      </c>
      <c r="M1008">
        <f t="shared" si="117"/>
        <v>9</v>
      </c>
      <c r="N1008" s="6">
        <f t="shared" si="125"/>
        <v>0.46666666666666667</v>
      </c>
      <c r="O1008" t="str">
        <f t="shared" si="118"/>
        <v>N</v>
      </c>
      <c r="P1008" s="14">
        <f>VLOOKUP(E1008, 'Season Position'!$A$70:$C$85,2,FALSE)</f>
        <v>6</v>
      </c>
      <c r="Q1008" s="14" t="str">
        <f>VLOOKUP(E1008, 'Season Position'!$A$70:$C$85,3,FALSE)</f>
        <v>Playoffs</v>
      </c>
      <c r="R1008">
        <f t="shared" si="127"/>
        <v>1</v>
      </c>
      <c r="S1008" s="21" t="str">
        <f t="shared" si="126"/>
        <v>70-79</v>
      </c>
    </row>
    <row r="1009" spans="1:19" ht="15.75" customHeight="1">
      <c r="A1009">
        <f t="shared" si="123"/>
        <v>504</v>
      </c>
      <c r="B1009" s="1">
        <v>2016</v>
      </c>
      <c r="C1009" s="1">
        <v>4</v>
      </c>
      <c r="D1009" s="1" t="s">
        <v>9</v>
      </c>
      <c r="E1009" s="1" t="s">
        <v>10</v>
      </c>
      <c r="F1009" s="1" t="s">
        <v>16</v>
      </c>
      <c r="G1009" s="1">
        <v>59</v>
      </c>
      <c r="H1009" s="1">
        <v>73</v>
      </c>
      <c r="I1009" t="str">
        <f t="shared" si="124"/>
        <v>Lost</v>
      </c>
      <c r="J1009">
        <f t="shared" si="120"/>
        <v>0</v>
      </c>
      <c r="K1009">
        <f t="shared" si="121"/>
        <v>1</v>
      </c>
      <c r="L1009">
        <f t="shared" si="122"/>
        <v>0</v>
      </c>
      <c r="M1009">
        <f t="shared" si="117"/>
        <v>14</v>
      </c>
      <c r="N1009" s="6">
        <f t="shared" si="125"/>
        <v>0.1333333333333333</v>
      </c>
      <c r="O1009" t="str">
        <f t="shared" si="118"/>
        <v>N</v>
      </c>
      <c r="P1009" s="14">
        <f>VLOOKUP(E1009, 'Season Position'!$A$70:$C$85,2,FALSE)</f>
        <v>7</v>
      </c>
      <c r="Q1009" s="14" t="str">
        <f>VLOOKUP(E1009, 'Season Position'!$A$70:$C$85,3,FALSE)</f>
        <v>Playoffs</v>
      </c>
      <c r="R1009">
        <f t="shared" si="127"/>
        <v>0</v>
      </c>
      <c r="S1009" s="21" t="str">
        <f t="shared" si="126"/>
        <v>50-59</v>
      </c>
    </row>
    <row r="1010" spans="1:19" ht="15.75" customHeight="1">
      <c r="A1010">
        <f t="shared" si="123"/>
        <v>505</v>
      </c>
      <c r="B1010" s="1">
        <v>2016</v>
      </c>
      <c r="C1010" s="1">
        <v>4</v>
      </c>
      <c r="D1010" s="1" t="s">
        <v>9</v>
      </c>
      <c r="E1010" s="1" t="s">
        <v>21</v>
      </c>
      <c r="F1010" s="1" t="s">
        <v>25</v>
      </c>
      <c r="G1010" s="1">
        <v>37</v>
      </c>
      <c r="H1010" s="1">
        <v>73</v>
      </c>
      <c r="I1010" t="str">
        <f t="shared" si="124"/>
        <v>Lost</v>
      </c>
      <c r="J1010">
        <f t="shared" si="120"/>
        <v>0</v>
      </c>
      <c r="K1010">
        <f t="shared" si="121"/>
        <v>1</v>
      </c>
      <c r="L1010">
        <f t="shared" si="122"/>
        <v>0</v>
      </c>
      <c r="M1010">
        <f t="shared" si="117"/>
        <v>16</v>
      </c>
      <c r="N1010" s="6">
        <f t="shared" si="125"/>
        <v>0</v>
      </c>
      <c r="O1010" t="str">
        <f t="shared" si="118"/>
        <v>N</v>
      </c>
      <c r="P1010" s="14">
        <f>VLOOKUP(E1010, 'Season Position'!$A$70:$C$85,2,FALSE)</f>
        <v>16</v>
      </c>
      <c r="Q1010" s="14" t="str">
        <f>VLOOKUP(E1010, 'Season Position'!$A$70:$C$85,3,FALSE)</f>
        <v>Missed</v>
      </c>
      <c r="R1010">
        <f t="shared" si="127"/>
        <v>0</v>
      </c>
      <c r="S1010" s="21" t="str">
        <f t="shared" si="126"/>
        <v>30-39</v>
      </c>
    </row>
    <row r="1011" spans="1:19" ht="15.75" customHeight="1">
      <c r="A1011">
        <f t="shared" si="123"/>
        <v>505</v>
      </c>
      <c r="B1011" s="1">
        <v>2016</v>
      </c>
      <c r="C1011" s="1">
        <v>4</v>
      </c>
      <c r="D1011" s="1" t="s">
        <v>9</v>
      </c>
      <c r="E1011" s="1" t="s">
        <v>25</v>
      </c>
      <c r="F1011" s="1" t="s">
        <v>21</v>
      </c>
      <c r="G1011" s="1">
        <v>73</v>
      </c>
      <c r="H1011" s="1">
        <v>37</v>
      </c>
      <c r="I1011" t="str">
        <f t="shared" si="124"/>
        <v>Won</v>
      </c>
      <c r="J1011">
        <f t="shared" si="120"/>
        <v>1</v>
      </c>
      <c r="K1011">
        <f t="shared" si="121"/>
        <v>0</v>
      </c>
      <c r="L1011">
        <f t="shared" si="122"/>
        <v>0</v>
      </c>
      <c r="M1011">
        <f t="shared" si="117"/>
        <v>9</v>
      </c>
      <c r="N1011" s="6">
        <f t="shared" si="125"/>
        <v>0.46666666666666667</v>
      </c>
      <c r="O1011" t="str">
        <f t="shared" si="118"/>
        <v>N</v>
      </c>
      <c r="P1011" s="14">
        <f>VLOOKUP(E1011, 'Season Position'!$A$70:$C$85,2,FALSE)</f>
        <v>11</v>
      </c>
      <c r="Q1011" s="14" t="str">
        <f>VLOOKUP(E1011, 'Season Position'!$A$70:$C$85,3,FALSE)</f>
        <v>Missed</v>
      </c>
      <c r="R1011">
        <f t="shared" si="127"/>
        <v>1</v>
      </c>
      <c r="S1011" s="21" t="str">
        <f t="shared" si="126"/>
        <v>70-79</v>
      </c>
    </row>
    <row r="1012" spans="1:19" ht="15.75" customHeight="1">
      <c r="A1012">
        <f t="shared" si="123"/>
        <v>506</v>
      </c>
      <c r="B1012" s="1">
        <v>2016</v>
      </c>
      <c r="C1012" s="1">
        <v>4</v>
      </c>
      <c r="D1012" s="1" t="s">
        <v>9</v>
      </c>
      <c r="E1012" s="1" t="s">
        <v>18</v>
      </c>
      <c r="F1012" s="1" t="s">
        <v>32</v>
      </c>
      <c r="G1012" s="1">
        <v>52</v>
      </c>
      <c r="H1012" s="1">
        <v>86</v>
      </c>
      <c r="I1012" t="str">
        <f t="shared" si="124"/>
        <v>Lost</v>
      </c>
      <c r="J1012">
        <f t="shared" si="120"/>
        <v>0</v>
      </c>
      <c r="K1012">
        <f t="shared" si="121"/>
        <v>1</v>
      </c>
      <c r="L1012">
        <f t="shared" si="122"/>
        <v>0</v>
      </c>
      <c r="M1012">
        <f t="shared" si="117"/>
        <v>15</v>
      </c>
      <c r="N1012" s="6">
        <f t="shared" si="125"/>
        <v>6.6666666666666652E-2</v>
      </c>
      <c r="O1012" t="str">
        <f t="shared" si="118"/>
        <v>N</v>
      </c>
      <c r="P1012" s="14">
        <f>VLOOKUP(E1012, 'Season Position'!$A$70:$C$85,2,FALSE)</f>
        <v>15</v>
      </c>
      <c r="Q1012" s="14" t="str">
        <f>VLOOKUP(E1012, 'Season Position'!$A$70:$C$85,3,FALSE)</f>
        <v>Missed</v>
      </c>
      <c r="R1012">
        <f t="shared" si="127"/>
        <v>0</v>
      </c>
      <c r="S1012" s="21" t="str">
        <f t="shared" si="126"/>
        <v>50-59</v>
      </c>
    </row>
    <row r="1013" spans="1:19" ht="15.75" customHeight="1">
      <c r="A1013">
        <f t="shared" si="123"/>
        <v>506</v>
      </c>
      <c r="B1013" s="1">
        <v>2016</v>
      </c>
      <c r="C1013" s="1">
        <v>4</v>
      </c>
      <c r="D1013" s="1" t="s">
        <v>9</v>
      </c>
      <c r="E1013" s="1" t="s">
        <v>32</v>
      </c>
      <c r="F1013" s="1" t="s">
        <v>18</v>
      </c>
      <c r="G1013" s="1">
        <v>86</v>
      </c>
      <c r="H1013" s="1">
        <v>52</v>
      </c>
      <c r="I1013" t="str">
        <f t="shared" si="124"/>
        <v>Won</v>
      </c>
      <c r="J1013">
        <f t="shared" si="120"/>
        <v>1</v>
      </c>
      <c r="K1013">
        <f t="shared" si="121"/>
        <v>0</v>
      </c>
      <c r="L1013">
        <f t="shared" si="122"/>
        <v>0</v>
      </c>
      <c r="M1013">
        <f t="shared" si="117"/>
        <v>7</v>
      </c>
      <c r="N1013" s="6">
        <f t="shared" si="125"/>
        <v>0.6</v>
      </c>
      <c r="O1013" t="str">
        <f t="shared" si="118"/>
        <v>N</v>
      </c>
      <c r="P1013" s="14">
        <f>VLOOKUP(E1013, 'Season Position'!$A$70:$C$85,2,FALSE)</f>
        <v>3</v>
      </c>
      <c r="Q1013" s="14" t="str">
        <f>VLOOKUP(E1013, 'Season Position'!$A$70:$C$85,3,FALSE)</f>
        <v>Playoffs</v>
      </c>
      <c r="R1013">
        <f t="shared" si="127"/>
        <v>1</v>
      </c>
      <c r="S1013" s="21" t="str">
        <f t="shared" si="126"/>
        <v>80-89</v>
      </c>
    </row>
    <row r="1014" spans="1:19" ht="15.75" customHeight="1">
      <c r="A1014">
        <f t="shared" si="123"/>
        <v>507</v>
      </c>
      <c r="B1014" s="1">
        <v>2016</v>
      </c>
      <c r="C1014" s="1">
        <v>4</v>
      </c>
      <c r="D1014" s="1" t="s">
        <v>9</v>
      </c>
      <c r="E1014" s="1" t="s">
        <v>26</v>
      </c>
      <c r="F1014" s="1" t="s">
        <v>28</v>
      </c>
      <c r="G1014" s="1">
        <v>91</v>
      </c>
      <c r="H1014" s="1">
        <v>96</v>
      </c>
      <c r="I1014" t="str">
        <f t="shared" si="124"/>
        <v>Lost</v>
      </c>
      <c r="J1014">
        <f t="shared" si="120"/>
        <v>0</v>
      </c>
      <c r="K1014">
        <f t="shared" si="121"/>
        <v>1</v>
      </c>
      <c r="L1014">
        <f t="shared" si="122"/>
        <v>0</v>
      </c>
      <c r="M1014">
        <f t="shared" si="117"/>
        <v>6</v>
      </c>
      <c r="N1014" s="6">
        <f t="shared" si="125"/>
        <v>0.66666666666666674</v>
      </c>
      <c r="O1014" t="str">
        <f t="shared" si="118"/>
        <v>N</v>
      </c>
      <c r="P1014" s="14">
        <f>VLOOKUP(E1014, 'Season Position'!$A$70:$C$85,2,FALSE)</f>
        <v>4</v>
      </c>
      <c r="Q1014" s="14" t="str">
        <f>VLOOKUP(E1014, 'Season Position'!$A$70:$C$85,3,FALSE)</f>
        <v>Playoffs</v>
      </c>
      <c r="R1014">
        <f t="shared" si="127"/>
        <v>0</v>
      </c>
      <c r="S1014" s="21" t="str">
        <f t="shared" si="126"/>
        <v>90-99</v>
      </c>
    </row>
    <row r="1015" spans="1:19" ht="15.75" customHeight="1">
      <c r="A1015">
        <f t="shared" si="123"/>
        <v>507</v>
      </c>
      <c r="B1015" s="1">
        <v>2016</v>
      </c>
      <c r="C1015" s="1">
        <v>4</v>
      </c>
      <c r="D1015" s="1" t="s">
        <v>9</v>
      </c>
      <c r="E1015" s="1" t="s">
        <v>28</v>
      </c>
      <c r="F1015" s="1" t="s">
        <v>26</v>
      </c>
      <c r="G1015" s="1">
        <v>96</v>
      </c>
      <c r="H1015" s="1">
        <v>91</v>
      </c>
      <c r="I1015" t="str">
        <f t="shared" si="124"/>
        <v>Won</v>
      </c>
      <c r="J1015">
        <f t="shared" si="120"/>
        <v>1</v>
      </c>
      <c r="K1015">
        <f t="shared" si="121"/>
        <v>0</v>
      </c>
      <c r="L1015">
        <f t="shared" si="122"/>
        <v>0</v>
      </c>
      <c r="M1015">
        <f t="shared" si="117"/>
        <v>4</v>
      </c>
      <c r="N1015" s="6">
        <f t="shared" si="125"/>
        <v>0.8</v>
      </c>
      <c r="O1015" t="str">
        <f t="shared" si="118"/>
        <v>N</v>
      </c>
      <c r="P1015" s="14">
        <f>VLOOKUP(E1015, 'Season Position'!$A$70:$C$85,2,FALSE)</f>
        <v>2</v>
      </c>
      <c r="Q1015" s="14" t="str">
        <f>VLOOKUP(E1015, 'Season Position'!$A$70:$C$85,3,FALSE)</f>
        <v>Playoffs</v>
      </c>
      <c r="R1015">
        <f t="shared" si="127"/>
        <v>1</v>
      </c>
      <c r="S1015" s="21" t="str">
        <f t="shared" si="126"/>
        <v>90-99</v>
      </c>
    </row>
    <row r="1016" spans="1:19" ht="15.75" customHeight="1">
      <c r="A1016">
        <f t="shared" si="123"/>
        <v>508</v>
      </c>
      <c r="B1016" s="1">
        <v>2016</v>
      </c>
      <c r="C1016" s="1">
        <v>4</v>
      </c>
      <c r="D1016" s="1" t="s">
        <v>9</v>
      </c>
      <c r="E1016" s="1" t="s">
        <v>62</v>
      </c>
      <c r="F1016" s="1" t="s">
        <v>33</v>
      </c>
      <c r="G1016" s="1">
        <v>73</v>
      </c>
      <c r="H1016" s="1">
        <v>105</v>
      </c>
      <c r="I1016" t="str">
        <f t="shared" si="124"/>
        <v>Lost</v>
      </c>
      <c r="J1016">
        <f t="shared" si="120"/>
        <v>0</v>
      </c>
      <c r="K1016">
        <f t="shared" si="121"/>
        <v>1</v>
      </c>
      <c r="L1016">
        <f t="shared" si="122"/>
        <v>0</v>
      </c>
      <c r="M1016">
        <f t="shared" si="117"/>
        <v>9</v>
      </c>
      <c r="N1016" s="6">
        <f t="shared" si="125"/>
        <v>0.46666666666666667</v>
      </c>
      <c r="O1016" t="str">
        <f t="shared" si="118"/>
        <v>N</v>
      </c>
      <c r="P1016" s="14">
        <f>VLOOKUP(E1016, 'Season Position'!$A$70:$C$85,2,FALSE)</f>
        <v>10</v>
      </c>
      <c r="Q1016" s="14" t="str">
        <f>VLOOKUP(E1016, 'Season Position'!$A$70:$C$85,3,FALSE)</f>
        <v>Missed</v>
      </c>
      <c r="R1016">
        <f t="shared" si="127"/>
        <v>0</v>
      </c>
      <c r="S1016" s="21" t="str">
        <f t="shared" si="126"/>
        <v>70-79</v>
      </c>
    </row>
    <row r="1017" spans="1:19" ht="15.75" customHeight="1">
      <c r="A1017">
        <f t="shared" si="123"/>
        <v>508</v>
      </c>
      <c r="B1017" s="1">
        <v>2016</v>
      </c>
      <c r="C1017" s="1">
        <v>4</v>
      </c>
      <c r="D1017" s="1" t="s">
        <v>9</v>
      </c>
      <c r="E1017" s="1" t="s">
        <v>33</v>
      </c>
      <c r="F1017" s="1" t="s">
        <v>62</v>
      </c>
      <c r="G1017" s="1">
        <v>105</v>
      </c>
      <c r="H1017" s="1">
        <v>73</v>
      </c>
      <c r="I1017" t="str">
        <f t="shared" si="124"/>
        <v>Won</v>
      </c>
      <c r="J1017">
        <f t="shared" si="120"/>
        <v>1</v>
      </c>
      <c r="K1017">
        <f t="shared" si="121"/>
        <v>0</v>
      </c>
      <c r="L1017">
        <f t="shared" si="122"/>
        <v>0</v>
      </c>
      <c r="M1017">
        <f t="shared" si="117"/>
        <v>2</v>
      </c>
      <c r="N1017" s="6">
        <f t="shared" si="125"/>
        <v>0.93333333333333335</v>
      </c>
      <c r="O1017" t="str">
        <f t="shared" si="118"/>
        <v>Y</v>
      </c>
      <c r="P1017" s="14">
        <f>VLOOKUP(E1017, 'Season Position'!$A$70:$C$85,2,FALSE)</f>
        <v>5</v>
      </c>
      <c r="Q1017" s="14" t="str">
        <f>VLOOKUP(E1017, 'Season Position'!$A$70:$C$85,3,FALSE)</f>
        <v>Playoffs</v>
      </c>
      <c r="R1017">
        <f t="shared" si="127"/>
        <v>1</v>
      </c>
      <c r="S1017" s="21" t="str">
        <f t="shared" si="126"/>
        <v>100-109</v>
      </c>
    </row>
    <row r="1018" spans="1:19" ht="15.75" customHeight="1">
      <c r="A1018">
        <f t="shared" si="123"/>
        <v>509</v>
      </c>
      <c r="B1018" s="1">
        <v>2016</v>
      </c>
      <c r="C1018" s="1">
        <v>4</v>
      </c>
      <c r="D1018" s="1" t="s">
        <v>9</v>
      </c>
      <c r="E1018" s="1" t="s">
        <v>30</v>
      </c>
      <c r="F1018" s="1" t="s">
        <v>13</v>
      </c>
      <c r="G1018" s="1">
        <v>75</v>
      </c>
      <c r="H1018" s="1">
        <v>97</v>
      </c>
      <c r="I1018" t="str">
        <f t="shared" si="124"/>
        <v>Lost</v>
      </c>
      <c r="J1018">
        <f t="shared" si="120"/>
        <v>0</v>
      </c>
      <c r="K1018">
        <f t="shared" si="121"/>
        <v>1</v>
      </c>
      <c r="L1018">
        <f t="shared" si="122"/>
        <v>0</v>
      </c>
      <c r="M1018">
        <f t="shared" si="117"/>
        <v>8</v>
      </c>
      <c r="N1018" s="6">
        <f t="shared" si="125"/>
        <v>0.53333333333333333</v>
      </c>
      <c r="O1018" t="str">
        <f t="shared" si="118"/>
        <v>N</v>
      </c>
      <c r="P1018" s="14">
        <f>VLOOKUP(E1018, 'Season Position'!$A$70:$C$85,2,FALSE)</f>
        <v>12</v>
      </c>
      <c r="Q1018" s="14" t="str">
        <f>VLOOKUP(E1018, 'Season Position'!$A$70:$C$85,3,FALSE)</f>
        <v>Missed</v>
      </c>
      <c r="R1018">
        <f t="shared" si="127"/>
        <v>0</v>
      </c>
      <c r="S1018" s="21" t="str">
        <f t="shared" si="126"/>
        <v>70-79</v>
      </c>
    </row>
    <row r="1019" spans="1:19" ht="15.75" customHeight="1">
      <c r="A1019">
        <f t="shared" si="123"/>
        <v>509</v>
      </c>
      <c r="B1019" s="1">
        <v>2016</v>
      </c>
      <c r="C1019" s="1">
        <v>4</v>
      </c>
      <c r="D1019" s="1" t="s">
        <v>9</v>
      </c>
      <c r="E1019" s="1" t="s">
        <v>13</v>
      </c>
      <c r="F1019" s="1" t="s">
        <v>30</v>
      </c>
      <c r="G1019" s="1">
        <v>97</v>
      </c>
      <c r="H1019" s="1">
        <v>75</v>
      </c>
      <c r="I1019" t="str">
        <f t="shared" si="124"/>
        <v>Won</v>
      </c>
      <c r="J1019">
        <f t="shared" si="120"/>
        <v>1</v>
      </c>
      <c r="K1019">
        <f t="shared" si="121"/>
        <v>0</v>
      </c>
      <c r="L1019">
        <f t="shared" si="122"/>
        <v>0</v>
      </c>
      <c r="M1019">
        <f t="shared" si="117"/>
        <v>3</v>
      </c>
      <c r="N1019" s="6">
        <f t="shared" si="125"/>
        <v>0.8666666666666667</v>
      </c>
      <c r="O1019" t="str">
        <f t="shared" si="118"/>
        <v>N</v>
      </c>
      <c r="P1019" s="14">
        <f>VLOOKUP(E1019, 'Season Position'!$A$70:$C$85,2,FALSE)</f>
        <v>1</v>
      </c>
      <c r="Q1019" s="14" t="str">
        <f>VLOOKUP(E1019, 'Season Position'!$A$70:$C$85,3,FALSE)</f>
        <v>Playoffs</v>
      </c>
      <c r="R1019">
        <f t="shared" si="127"/>
        <v>1</v>
      </c>
      <c r="S1019" s="21" t="str">
        <f t="shared" si="126"/>
        <v>90-99</v>
      </c>
    </row>
    <row r="1020" spans="1:19" ht="15.75" customHeight="1">
      <c r="A1020">
        <f t="shared" si="123"/>
        <v>510</v>
      </c>
      <c r="B1020" s="1">
        <v>2016</v>
      </c>
      <c r="C1020" s="1">
        <v>4</v>
      </c>
      <c r="D1020" s="1" t="s">
        <v>9</v>
      </c>
      <c r="E1020" s="1" t="s">
        <v>34</v>
      </c>
      <c r="F1020" s="1" t="s">
        <v>12</v>
      </c>
      <c r="G1020" s="1">
        <v>64</v>
      </c>
      <c r="H1020" s="1">
        <v>72</v>
      </c>
      <c r="I1020" t="str">
        <f t="shared" si="124"/>
        <v>Lost</v>
      </c>
      <c r="J1020">
        <f t="shared" si="120"/>
        <v>0</v>
      </c>
      <c r="K1020">
        <f t="shared" si="121"/>
        <v>1</v>
      </c>
      <c r="L1020">
        <f t="shared" si="122"/>
        <v>0</v>
      </c>
      <c r="M1020">
        <f t="shared" si="117"/>
        <v>13</v>
      </c>
      <c r="N1020" s="6">
        <f t="shared" si="125"/>
        <v>0.19999999999999996</v>
      </c>
      <c r="O1020" t="str">
        <f t="shared" si="118"/>
        <v>N</v>
      </c>
      <c r="P1020" s="14">
        <f>VLOOKUP(E1020, 'Season Position'!$A$70:$C$85,2,FALSE)</f>
        <v>9</v>
      </c>
      <c r="Q1020" s="14" t="str">
        <f>VLOOKUP(E1020, 'Season Position'!$A$70:$C$85,3,FALSE)</f>
        <v>Missed</v>
      </c>
      <c r="R1020">
        <f t="shared" si="127"/>
        <v>0</v>
      </c>
      <c r="S1020" s="21" t="str">
        <f t="shared" si="126"/>
        <v>60-69</v>
      </c>
    </row>
    <row r="1021" spans="1:19" ht="15.75" customHeight="1">
      <c r="A1021">
        <f t="shared" si="123"/>
        <v>510</v>
      </c>
      <c r="B1021" s="1">
        <v>2016</v>
      </c>
      <c r="C1021" s="1">
        <v>4</v>
      </c>
      <c r="D1021" s="1" t="s">
        <v>9</v>
      </c>
      <c r="E1021" s="1" t="s">
        <v>12</v>
      </c>
      <c r="F1021" s="1" t="s">
        <v>34</v>
      </c>
      <c r="G1021" s="1">
        <v>72</v>
      </c>
      <c r="H1021" s="1">
        <v>64</v>
      </c>
      <c r="I1021" t="str">
        <f t="shared" si="124"/>
        <v>Won</v>
      </c>
      <c r="J1021">
        <f t="shared" si="120"/>
        <v>1</v>
      </c>
      <c r="K1021">
        <f t="shared" si="121"/>
        <v>0</v>
      </c>
      <c r="L1021">
        <f t="shared" si="122"/>
        <v>0</v>
      </c>
      <c r="M1021">
        <f t="shared" si="117"/>
        <v>12</v>
      </c>
      <c r="N1021" s="6">
        <f t="shared" si="125"/>
        <v>0.26666666666666672</v>
      </c>
      <c r="O1021" t="str">
        <f t="shared" si="118"/>
        <v>N</v>
      </c>
      <c r="P1021" s="14">
        <f>VLOOKUP(E1021, 'Season Position'!$A$70:$C$85,2,FALSE)</f>
        <v>8</v>
      </c>
      <c r="Q1021" s="14" t="str">
        <f>VLOOKUP(E1021, 'Season Position'!$A$70:$C$85,3,FALSE)</f>
        <v>Playoffs</v>
      </c>
      <c r="R1021">
        <f t="shared" si="127"/>
        <v>1</v>
      </c>
      <c r="S1021" s="21" t="str">
        <f t="shared" si="126"/>
        <v>70-79</v>
      </c>
    </row>
    <row r="1022" spans="1:19" ht="15.75" customHeight="1">
      <c r="A1022">
        <f t="shared" si="123"/>
        <v>511</v>
      </c>
      <c r="B1022" s="1">
        <v>2016</v>
      </c>
      <c r="C1022" s="1">
        <v>4</v>
      </c>
      <c r="D1022" s="1" t="s">
        <v>9</v>
      </c>
      <c r="E1022" s="1" t="s">
        <v>31</v>
      </c>
      <c r="F1022" s="1" t="s">
        <v>72</v>
      </c>
      <c r="G1022" s="1">
        <v>92</v>
      </c>
      <c r="H1022" s="1">
        <v>130</v>
      </c>
      <c r="I1022" t="str">
        <f t="shared" si="124"/>
        <v>Lost</v>
      </c>
      <c r="J1022">
        <f t="shared" si="120"/>
        <v>0</v>
      </c>
      <c r="K1022">
        <f t="shared" si="121"/>
        <v>1</v>
      </c>
      <c r="L1022">
        <f t="shared" si="122"/>
        <v>0</v>
      </c>
      <c r="M1022">
        <f t="shared" si="117"/>
        <v>5</v>
      </c>
      <c r="N1022" s="6">
        <f t="shared" si="125"/>
        <v>0.73333333333333339</v>
      </c>
      <c r="O1022" t="str">
        <f t="shared" si="118"/>
        <v>N</v>
      </c>
      <c r="P1022" s="14">
        <f>VLOOKUP(E1022, 'Season Position'!$A$70:$C$85,2,FALSE)</f>
        <v>14</v>
      </c>
      <c r="Q1022" s="14" t="str">
        <f>VLOOKUP(E1022, 'Season Position'!$A$70:$C$85,3,FALSE)</f>
        <v>Missed</v>
      </c>
      <c r="R1022">
        <f t="shared" si="127"/>
        <v>0</v>
      </c>
      <c r="S1022" s="21" t="str">
        <f t="shared" si="126"/>
        <v>90-99</v>
      </c>
    </row>
    <row r="1023" spans="1:19" ht="15.75" customHeight="1">
      <c r="A1023">
        <f t="shared" si="123"/>
        <v>511</v>
      </c>
      <c r="B1023" s="1">
        <v>2016</v>
      </c>
      <c r="C1023" s="1">
        <v>4</v>
      </c>
      <c r="D1023" s="1" t="s">
        <v>9</v>
      </c>
      <c r="E1023" s="1" t="s">
        <v>72</v>
      </c>
      <c r="F1023" s="1" t="s">
        <v>31</v>
      </c>
      <c r="G1023" s="1">
        <v>130</v>
      </c>
      <c r="H1023" s="1">
        <v>92</v>
      </c>
      <c r="I1023" t="str">
        <f t="shared" si="124"/>
        <v>Won</v>
      </c>
      <c r="J1023">
        <f t="shared" si="120"/>
        <v>1</v>
      </c>
      <c r="K1023">
        <f t="shared" si="121"/>
        <v>0</v>
      </c>
      <c r="L1023">
        <f t="shared" si="122"/>
        <v>0</v>
      </c>
      <c r="M1023">
        <f t="shared" si="117"/>
        <v>1</v>
      </c>
      <c r="N1023" s="6">
        <f t="shared" si="125"/>
        <v>1</v>
      </c>
      <c r="O1023" t="str">
        <f t="shared" si="118"/>
        <v>Y</v>
      </c>
      <c r="P1023" s="14">
        <f>VLOOKUP(E1023, 'Season Position'!$A$70:$C$85,2,FALSE)</f>
        <v>13</v>
      </c>
      <c r="Q1023" s="14" t="str">
        <f>VLOOKUP(E1023, 'Season Position'!$A$70:$C$85,3,FALSE)</f>
        <v>Missed</v>
      </c>
      <c r="R1023">
        <f t="shared" si="127"/>
        <v>1</v>
      </c>
      <c r="S1023" s="21" t="str">
        <f t="shared" si="126"/>
        <v>130-139</v>
      </c>
    </row>
    <row r="1024" spans="1:19" ht="15.75" customHeight="1">
      <c r="A1024">
        <f t="shared" si="123"/>
        <v>512</v>
      </c>
      <c r="B1024" s="1">
        <v>2016</v>
      </c>
      <c r="C1024" s="1">
        <v>5</v>
      </c>
      <c r="D1024" s="1" t="s">
        <v>9</v>
      </c>
      <c r="E1024" s="1" t="s">
        <v>10</v>
      </c>
      <c r="F1024" s="1" t="s">
        <v>32</v>
      </c>
      <c r="G1024" s="1">
        <v>82</v>
      </c>
      <c r="H1024" s="1">
        <v>102</v>
      </c>
      <c r="I1024" t="str">
        <f t="shared" si="124"/>
        <v>Lost</v>
      </c>
      <c r="J1024">
        <f t="shared" si="120"/>
        <v>0</v>
      </c>
      <c r="K1024">
        <f t="shared" si="121"/>
        <v>1</v>
      </c>
      <c r="L1024">
        <f t="shared" si="122"/>
        <v>0</v>
      </c>
      <c r="M1024">
        <f t="shared" si="117"/>
        <v>11</v>
      </c>
      <c r="N1024" s="6">
        <f t="shared" si="125"/>
        <v>0.33333333333333337</v>
      </c>
      <c r="O1024" t="str">
        <f t="shared" si="118"/>
        <v>N</v>
      </c>
      <c r="P1024" s="14">
        <f>VLOOKUP(E1024, 'Season Position'!$A$70:$C$85,2,FALSE)</f>
        <v>7</v>
      </c>
      <c r="Q1024" s="14" t="str">
        <f>VLOOKUP(E1024, 'Season Position'!$A$70:$C$85,3,FALSE)</f>
        <v>Playoffs</v>
      </c>
      <c r="R1024">
        <f t="shared" si="127"/>
        <v>0</v>
      </c>
      <c r="S1024" s="21" t="str">
        <f t="shared" si="126"/>
        <v>80-89</v>
      </c>
    </row>
    <row r="1025" spans="1:19" ht="15.75" customHeight="1">
      <c r="A1025">
        <f t="shared" ref="A1025:A1088" si="128">A1023+1</f>
        <v>512</v>
      </c>
      <c r="B1025" s="1">
        <v>2016</v>
      </c>
      <c r="C1025" s="1">
        <v>5</v>
      </c>
      <c r="D1025" s="1" t="s">
        <v>9</v>
      </c>
      <c r="E1025" s="1" t="s">
        <v>32</v>
      </c>
      <c r="F1025" s="1" t="s">
        <v>10</v>
      </c>
      <c r="G1025" s="1">
        <v>102</v>
      </c>
      <c r="H1025" s="1">
        <v>82</v>
      </c>
      <c r="I1025" t="str">
        <f t="shared" si="124"/>
        <v>Won</v>
      </c>
      <c r="J1025">
        <f t="shared" si="120"/>
        <v>1</v>
      </c>
      <c r="K1025">
        <f t="shared" si="121"/>
        <v>0</v>
      </c>
      <c r="L1025">
        <f t="shared" si="122"/>
        <v>0</v>
      </c>
      <c r="M1025">
        <f t="shared" si="117"/>
        <v>3</v>
      </c>
      <c r="N1025" s="6">
        <f t="shared" ref="N1025:N1088" si="129">1-((M1025-1)/15)</f>
        <v>0.8666666666666667</v>
      </c>
      <c r="O1025" t="str">
        <f t="shared" si="118"/>
        <v>Y</v>
      </c>
      <c r="P1025" s="14">
        <f>VLOOKUP(E1025, 'Season Position'!$A$70:$C$85,2,FALSE)</f>
        <v>3</v>
      </c>
      <c r="Q1025" s="14" t="str">
        <f>VLOOKUP(E1025, 'Season Position'!$A$70:$C$85,3,FALSE)</f>
        <v>Playoffs</v>
      </c>
      <c r="R1025">
        <f t="shared" si="127"/>
        <v>1</v>
      </c>
      <c r="S1025" s="21" t="str">
        <f t="shared" si="126"/>
        <v>100-109</v>
      </c>
    </row>
    <row r="1026" spans="1:19" ht="15.75" customHeight="1">
      <c r="A1026">
        <f t="shared" si="128"/>
        <v>513</v>
      </c>
      <c r="B1026" s="1">
        <v>2016</v>
      </c>
      <c r="C1026" s="1">
        <v>5</v>
      </c>
      <c r="D1026" s="1" t="s">
        <v>9</v>
      </c>
      <c r="E1026" s="1" t="s">
        <v>16</v>
      </c>
      <c r="F1026" s="1" t="s">
        <v>18</v>
      </c>
      <c r="G1026" s="1">
        <v>31</v>
      </c>
      <c r="H1026" s="1">
        <v>61</v>
      </c>
      <c r="I1026" t="str">
        <f t="shared" si="124"/>
        <v>Lost</v>
      </c>
      <c r="J1026">
        <f t="shared" si="120"/>
        <v>0</v>
      </c>
      <c r="K1026">
        <f t="shared" si="121"/>
        <v>1</v>
      </c>
      <c r="L1026">
        <f t="shared" si="122"/>
        <v>0</v>
      </c>
      <c r="M1026">
        <f t="shared" si="117"/>
        <v>16</v>
      </c>
      <c r="N1026" s="6">
        <f t="shared" si="129"/>
        <v>0</v>
      </c>
      <c r="O1026" t="str">
        <f t="shared" si="118"/>
        <v>N</v>
      </c>
      <c r="P1026" s="14">
        <f>VLOOKUP(E1026, 'Season Position'!$A$70:$C$85,2,FALSE)</f>
        <v>6</v>
      </c>
      <c r="Q1026" s="14" t="str">
        <f>VLOOKUP(E1026, 'Season Position'!$A$70:$C$85,3,FALSE)</f>
        <v>Playoffs</v>
      </c>
      <c r="R1026">
        <f t="shared" si="127"/>
        <v>0</v>
      </c>
      <c r="S1026" s="21" t="str">
        <f t="shared" ref="S1026:S1089" si="130">ROUNDDOWN(G1026/10,0)*10&amp;"-"&amp;ROUNDDOWN(G1026/10,0)*10+9</f>
        <v>30-39</v>
      </c>
    </row>
    <row r="1027" spans="1:19" ht="15.75" customHeight="1">
      <c r="A1027">
        <f t="shared" si="128"/>
        <v>513</v>
      </c>
      <c r="B1027" s="1">
        <v>2016</v>
      </c>
      <c r="C1027" s="1">
        <v>5</v>
      </c>
      <c r="D1027" s="1" t="s">
        <v>9</v>
      </c>
      <c r="E1027" s="1" t="s">
        <v>18</v>
      </c>
      <c r="F1027" s="1" t="s">
        <v>16</v>
      </c>
      <c r="G1027" s="1">
        <v>61</v>
      </c>
      <c r="H1027" s="1">
        <v>31</v>
      </c>
      <c r="I1027" t="str">
        <f t="shared" si="124"/>
        <v>Won</v>
      </c>
      <c r="J1027">
        <f t="shared" si="120"/>
        <v>1</v>
      </c>
      <c r="K1027">
        <f t="shared" si="121"/>
        <v>0</v>
      </c>
      <c r="L1027">
        <f t="shared" si="122"/>
        <v>0</v>
      </c>
      <c r="M1027">
        <f t="shared" si="117"/>
        <v>14</v>
      </c>
      <c r="N1027" s="6">
        <f t="shared" si="129"/>
        <v>0.1333333333333333</v>
      </c>
      <c r="O1027" t="str">
        <f t="shared" si="118"/>
        <v>N</v>
      </c>
      <c r="P1027" s="14">
        <f>VLOOKUP(E1027, 'Season Position'!$A$70:$C$85,2,FALSE)</f>
        <v>15</v>
      </c>
      <c r="Q1027" s="14" t="str">
        <f>VLOOKUP(E1027, 'Season Position'!$A$70:$C$85,3,FALSE)</f>
        <v>Missed</v>
      </c>
      <c r="R1027">
        <f t="shared" ref="R1027:R1090" si="131">IF(J1027=1, 1, IF(L1027=1, 0.5, 0))</f>
        <v>1</v>
      </c>
      <c r="S1027" s="21" t="str">
        <f t="shared" si="130"/>
        <v>60-69</v>
      </c>
    </row>
    <row r="1028" spans="1:19" ht="15.75" customHeight="1">
      <c r="A1028">
        <f t="shared" si="128"/>
        <v>514</v>
      </c>
      <c r="B1028" s="1">
        <v>2016</v>
      </c>
      <c r="C1028" s="1">
        <v>5</v>
      </c>
      <c r="D1028" s="1" t="s">
        <v>9</v>
      </c>
      <c r="E1028" s="1" t="s">
        <v>21</v>
      </c>
      <c r="F1028" s="1" t="s">
        <v>26</v>
      </c>
      <c r="G1028" s="1">
        <v>66</v>
      </c>
      <c r="H1028" s="1">
        <v>85</v>
      </c>
      <c r="I1028" t="str">
        <f t="shared" si="124"/>
        <v>Lost</v>
      </c>
      <c r="J1028">
        <f t="shared" si="120"/>
        <v>0</v>
      </c>
      <c r="K1028">
        <f t="shared" si="121"/>
        <v>1</v>
      </c>
      <c r="L1028">
        <f t="shared" si="122"/>
        <v>0</v>
      </c>
      <c r="M1028">
        <f t="shared" si="117"/>
        <v>13</v>
      </c>
      <c r="N1028" s="6">
        <f t="shared" si="129"/>
        <v>0.19999999999999996</v>
      </c>
      <c r="O1028" t="str">
        <f t="shared" si="118"/>
        <v>N</v>
      </c>
      <c r="P1028" s="14">
        <f>VLOOKUP(E1028, 'Season Position'!$A$70:$C$85,2,FALSE)</f>
        <v>16</v>
      </c>
      <c r="Q1028" s="14" t="str">
        <f>VLOOKUP(E1028, 'Season Position'!$A$70:$C$85,3,FALSE)</f>
        <v>Missed</v>
      </c>
      <c r="R1028">
        <f t="shared" si="131"/>
        <v>0</v>
      </c>
      <c r="S1028" s="21" t="str">
        <f t="shared" si="130"/>
        <v>60-69</v>
      </c>
    </row>
    <row r="1029" spans="1:19" ht="15.75" customHeight="1">
      <c r="A1029">
        <f t="shared" si="128"/>
        <v>514</v>
      </c>
      <c r="B1029" s="1">
        <v>2016</v>
      </c>
      <c r="C1029" s="1">
        <v>5</v>
      </c>
      <c r="D1029" s="1" t="s">
        <v>9</v>
      </c>
      <c r="E1029" s="1" t="s">
        <v>26</v>
      </c>
      <c r="F1029" s="1" t="s">
        <v>21</v>
      </c>
      <c r="G1029" s="1">
        <v>85</v>
      </c>
      <c r="H1029" s="1">
        <v>66</v>
      </c>
      <c r="I1029" t="str">
        <f t="shared" si="124"/>
        <v>Won</v>
      </c>
      <c r="J1029">
        <f t="shared" si="120"/>
        <v>1</v>
      </c>
      <c r="K1029">
        <f t="shared" si="121"/>
        <v>0</v>
      </c>
      <c r="L1029">
        <f t="shared" si="122"/>
        <v>0</v>
      </c>
      <c r="M1029">
        <f t="shared" si="117"/>
        <v>6</v>
      </c>
      <c r="N1029" s="6">
        <f t="shared" si="129"/>
        <v>0.66666666666666674</v>
      </c>
      <c r="O1029" t="str">
        <f t="shared" si="118"/>
        <v>N</v>
      </c>
      <c r="P1029" s="14">
        <f>VLOOKUP(E1029, 'Season Position'!$A$70:$C$85,2,FALSE)</f>
        <v>4</v>
      </c>
      <c r="Q1029" s="14" t="str">
        <f>VLOOKUP(E1029, 'Season Position'!$A$70:$C$85,3,FALSE)</f>
        <v>Playoffs</v>
      </c>
      <c r="R1029">
        <f t="shared" si="131"/>
        <v>1</v>
      </c>
      <c r="S1029" s="21" t="str">
        <f t="shared" si="130"/>
        <v>80-89</v>
      </c>
    </row>
    <row r="1030" spans="1:19" ht="15.75" customHeight="1">
      <c r="A1030">
        <f t="shared" si="128"/>
        <v>515</v>
      </c>
      <c r="B1030" s="1">
        <v>2016</v>
      </c>
      <c r="C1030" s="1">
        <v>5</v>
      </c>
      <c r="D1030" s="1" t="s">
        <v>9</v>
      </c>
      <c r="E1030" s="1" t="s">
        <v>25</v>
      </c>
      <c r="F1030" s="1" t="s">
        <v>28</v>
      </c>
      <c r="G1030" s="1">
        <v>85</v>
      </c>
      <c r="H1030" s="1">
        <v>86</v>
      </c>
      <c r="I1030" t="str">
        <f t="shared" si="124"/>
        <v>Lost</v>
      </c>
      <c r="J1030">
        <f t="shared" si="120"/>
        <v>0</v>
      </c>
      <c r="K1030">
        <f t="shared" si="121"/>
        <v>1</v>
      </c>
      <c r="L1030">
        <f t="shared" si="122"/>
        <v>0</v>
      </c>
      <c r="M1030">
        <f t="shared" si="117"/>
        <v>6</v>
      </c>
      <c r="N1030" s="6">
        <f t="shared" si="129"/>
        <v>0.66666666666666674</v>
      </c>
      <c r="O1030" t="str">
        <f t="shared" si="118"/>
        <v>N</v>
      </c>
      <c r="P1030" s="14">
        <f>VLOOKUP(E1030, 'Season Position'!$A$70:$C$85,2,FALSE)</f>
        <v>11</v>
      </c>
      <c r="Q1030" s="14" t="str">
        <f>VLOOKUP(E1030, 'Season Position'!$A$70:$C$85,3,FALSE)</f>
        <v>Missed</v>
      </c>
      <c r="R1030">
        <f t="shared" si="131"/>
        <v>0</v>
      </c>
      <c r="S1030" s="21" t="str">
        <f t="shared" si="130"/>
        <v>80-89</v>
      </c>
    </row>
    <row r="1031" spans="1:19" ht="15.75" customHeight="1">
      <c r="A1031">
        <f t="shared" si="128"/>
        <v>515</v>
      </c>
      <c r="B1031" s="1">
        <v>2016</v>
      </c>
      <c r="C1031" s="1">
        <v>5</v>
      </c>
      <c r="D1031" s="1" t="s">
        <v>9</v>
      </c>
      <c r="E1031" s="1" t="s">
        <v>28</v>
      </c>
      <c r="F1031" s="1" t="s">
        <v>25</v>
      </c>
      <c r="G1031" s="1">
        <v>86</v>
      </c>
      <c r="H1031" s="1">
        <v>85</v>
      </c>
      <c r="I1031" t="str">
        <f t="shared" si="124"/>
        <v>Won</v>
      </c>
      <c r="J1031">
        <f t="shared" si="120"/>
        <v>1</v>
      </c>
      <c r="K1031">
        <f t="shared" si="121"/>
        <v>0</v>
      </c>
      <c r="L1031">
        <f t="shared" si="122"/>
        <v>0</v>
      </c>
      <c r="M1031">
        <f t="shared" si="117"/>
        <v>5</v>
      </c>
      <c r="N1031" s="6">
        <f t="shared" si="129"/>
        <v>0.73333333333333339</v>
      </c>
      <c r="O1031" t="str">
        <f t="shared" si="118"/>
        <v>N</v>
      </c>
      <c r="P1031" s="14">
        <f>VLOOKUP(E1031, 'Season Position'!$A$70:$C$85,2,FALSE)</f>
        <v>2</v>
      </c>
      <c r="Q1031" s="14" t="str">
        <f>VLOOKUP(E1031, 'Season Position'!$A$70:$C$85,3,FALSE)</f>
        <v>Playoffs</v>
      </c>
      <c r="R1031">
        <f t="shared" si="131"/>
        <v>1</v>
      </c>
      <c r="S1031" s="21" t="str">
        <f t="shared" si="130"/>
        <v>80-89</v>
      </c>
    </row>
    <row r="1032" spans="1:19" ht="15.75" customHeight="1">
      <c r="A1032">
        <f t="shared" si="128"/>
        <v>516</v>
      </c>
      <c r="B1032" s="1">
        <v>2016</v>
      </c>
      <c r="C1032" s="1">
        <v>5</v>
      </c>
      <c r="D1032" s="1" t="s">
        <v>9</v>
      </c>
      <c r="E1032" s="1" t="s">
        <v>72</v>
      </c>
      <c r="F1032" s="1" t="s">
        <v>12</v>
      </c>
      <c r="G1032" s="1">
        <v>84</v>
      </c>
      <c r="H1032" s="1">
        <v>85</v>
      </c>
      <c r="I1032" t="str">
        <f t="shared" si="124"/>
        <v>Lost</v>
      </c>
      <c r="J1032">
        <f t="shared" si="120"/>
        <v>0</v>
      </c>
      <c r="K1032">
        <f t="shared" si="121"/>
        <v>1</v>
      </c>
      <c r="L1032">
        <f t="shared" si="122"/>
        <v>0</v>
      </c>
      <c r="M1032">
        <f t="shared" si="117"/>
        <v>10</v>
      </c>
      <c r="N1032" s="6">
        <f t="shared" si="129"/>
        <v>0.4</v>
      </c>
      <c r="O1032" t="str">
        <f t="shared" si="118"/>
        <v>N</v>
      </c>
      <c r="P1032" s="14">
        <f>VLOOKUP(E1032, 'Season Position'!$A$70:$C$85,2,FALSE)</f>
        <v>13</v>
      </c>
      <c r="Q1032" s="14" t="str">
        <f>VLOOKUP(E1032, 'Season Position'!$A$70:$C$85,3,FALSE)</f>
        <v>Missed</v>
      </c>
      <c r="R1032">
        <f t="shared" si="131"/>
        <v>0</v>
      </c>
      <c r="S1032" s="21" t="str">
        <f t="shared" si="130"/>
        <v>80-89</v>
      </c>
    </row>
    <row r="1033" spans="1:19" ht="15.75" customHeight="1">
      <c r="A1033">
        <f t="shared" si="128"/>
        <v>516</v>
      </c>
      <c r="B1033" s="1">
        <v>2016</v>
      </c>
      <c r="C1033" s="1">
        <v>5</v>
      </c>
      <c r="D1033" s="1" t="s">
        <v>9</v>
      </c>
      <c r="E1033" s="1" t="s">
        <v>12</v>
      </c>
      <c r="F1033" s="1" t="s">
        <v>72</v>
      </c>
      <c r="G1033" s="1">
        <v>85</v>
      </c>
      <c r="H1033" s="1">
        <v>84</v>
      </c>
      <c r="I1033" t="str">
        <f t="shared" si="124"/>
        <v>Won</v>
      </c>
      <c r="J1033">
        <f t="shared" si="120"/>
        <v>1</v>
      </c>
      <c r="K1033">
        <f t="shared" si="121"/>
        <v>0</v>
      </c>
      <c r="L1033">
        <f t="shared" si="122"/>
        <v>0</v>
      </c>
      <c r="M1033">
        <f t="shared" si="117"/>
        <v>6</v>
      </c>
      <c r="N1033" s="6">
        <f t="shared" si="129"/>
        <v>0.66666666666666674</v>
      </c>
      <c r="O1033" t="str">
        <f t="shared" si="118"/>
        <v>N</v>
      </c>
      <c r="P1033" s="14">
        <f>VLOOKUP(E1033, 'Season Position'!$A$70:$C$85,2,FALSE)</f>
        <v>8</v>
      </c>
      <c r="Q1033" s="14" t="str">
        <f>VLOOKUP(E1033, 'Season Position'!$A$70:$C$85,3,FALSE)</f>
        <v>Playoffs</v>
      </c>
      <c r="R1033">
        <f t="shared" si="131"/>
        <v>1</v>
      </c>
      <c r="S1033" s="21" t="str">
        <f t="shared" si="130"/>
        <v>80-89</v>
      </c>
    </row>
    <row r="1034" spans="1:19" ht="15.75" customHeight="1">
      <c r="A1034">
        <f t="shared" si="128"/>
        <v>517</v>
      </c>
      <c r="B1034" s="1">
        <v>2016</v>
      </c>
      <c r="C1034" s="1">
        <v>5</v>
      </c>
      <c r="D1034" s="1" t="s">
        <v>9</v>
      </c>
      <c r="E1034" s="1" t="s">
        <v>13</v>
      </c>
      <c r="F1034" s="1" t="s">
        <v>62</v>
      </c>
      <c r="G1034" s="1">
        <v>57</v>
      </c>
      <c r="H1034" s="1">
        <v>92</v>
      </c>
      <c r="I1034" t="str">
        <f t="shared" si="124"/>
        <v>Lost</v>
      </c>
      <c r="J1034">
        <f t="shared" si="120"/>
        <v>0</v>
      </c>
      <c r="K1034">
        <f t="shared" si="121"/>
        <v>1</v>
      </c>
      <c r="L1034">
        <f t="shared" si="122"/>
        <v>0</v>
      </c>
      <c r="M1034">
        <f t="shared" si="117"/>
        <v>15</v>
      </c>
      <c r="N1034" s="6">
        <f t="shared" si="129"/>
        <v>6.6666666666666652E-2</v>
      </c>
      <c r="O1034" t="str">
        <f t="shared" si="118"/>
        <v>N</v>
      </c>
      <c r="P1034" s="14">
        <f>VLOOKUP(E1034, 'Season Position'!$A$70:$C$85,2,FALSE)</f>
        <v>1</v>
      </c>
      <c r="Q1034" s="14" t="str">
        <f>VLOOKUP(E1034, 'Season Position'!$A$70:$C$85,3,FALSE)</f>
        <v>Playoffs</v>
      </c>
      <c r="R1034">
        <f t="shared" si="131"/>
        <v>0</v>
      </c>
      <c r="S1034" s="21" t="str">
        <f t="shared" si="130"/>
        <v>50-59</v>
      </c>
    </row>
    <row r="1035" spans="1:19" ht="15.75" customHeight="1">
      <c r="A1035">
        <f t="shared" si="128"/>
        <v>517</v>
      </c>
      <c r="B1035" s="1">
        <v>2016</v>
      </c>
      <c r="C1035" s="1">
        <v>5</v>
      </c>
      <c r="D1035" s="1" t="s">
        <v>9</v>
      </c>
      <c r="E1035" s="1" t="s">
        <v>62</v>
      </c>
      <c r="F1035" s="1" t="s">
        <v>13</v>
      </c>
      <c r="G1035" s="1">
        <v>92</v>
      </c>
      <c r="H1035" s="1">
        <v>57</v>
      </c>
      <c r="I1035" t="str">
        <f t="shared" si="124"/>
        <v>Won</v>
      </c>
      <c r="J1035">
        <f t="shared" si="120"/>
        <v>1</v>
      </c>
      <c r="K1035">
        <f t="shared" si="121"/>
        <v>0</v>
      </c>
      <c r="L1035">
        <f t="shared" si="122"/>
        <v>0</v>
      </c>
      <c r="M1035">
        <f t="shared" si="117"/>
        <v>4</v>
      </c>
      <c r="N1035" s="6">
        <f t="shared" si="129"/>
        <v>0.8</v>
      </c>
      <c r="O1035" t="str">
        <f t="shared" si="118"/>
        <v>N</v>
      </c>
      <c r="P1035" s="14">
        <f>VLOOKUP(E1035, 'Season Position'!$A$70:$C$85,2,FALSE)</f>
        <v>10</v>
      </c>
      <c r="Q1035" s="14" t="str">
        <f>VLOOKUP(E1035, 'Season Position'!$A$70:$C$85,3,FALSE)</f>
        <v>Missed</v>
      </c>
      <c r="R1035">
        <f t="shared" si="131"/>
        <v>1</v>
      </c>
      <c r="S1035" s="21" t="str">
        <f t="shared" si="130"/>
        <v>90-99</v>
      </c>
    </row>
    <row r="1036" spans="1:19" ht="15.75" customHeight="1">
      <c r="A1036">
        <f t="shared" si="128"/>
        <v>518</v>
      </c>
      <c r="B1036" s="1">
        <v>2016</v>
      </c>
      <c r="C1036" s="1">
        <v>5</v>
      </c>
      <c r="D1036" s="1" t="s">
        <v>9</v>
      </c>
      <c r="E1036" s="1" t="s">
        <v>33</v>
      </c>
      <c r="F1036" s="1" t="s">
        <v>30</v>
      </c>
      <c r="G1036" s="1">
        <v>110</v>
      </c>
      <c r="H1036" s="1">
        <v>113</v>
      </c>
      <c r="I1036" t="str">
        <f t="shared" si="124"/>
        <v>Lost</v>
      </c>
      <c r="J1036">
        <f t="shared" si="120"/>
        <v>0</v>
      </c>
      <c r="K1036">
        <f t="shared" si="121"/>
        <v>1</v>
      </c>
      <c r="L1036">
        <f t="shared" si="122"/>
        <v>0</v>
      </c>
      <c r="M1036">
        <f t="shared" si="117"/>
        <v>2</v>
      </c>
      <c r="N1036" s="6">
        <f t="shared" si="129"/>
        <v>0.93333333333333335</v>
      </c>
      <c r="O1036" t="str">
        <f t="shared" si="118"/>
        <v>Y</v>
      </c>
      <c r="P1036" s="14">
        <f>VLOOKUP(E1036, 'Season Position'!$A$70:$C$85,2,FALSE)</f>
        <v>5</v>
      </c>
      <c r="Q1036" s="14" t="str">
        <f>VLOOKUP(E1036, 'Season Position'!$A$70:$C$85,3,FALSE)</f>
        <v>Playoffs</v>
      </c>
      <c r="R1036">
        <f t="shared" si="131"/>
        <v>0</v>
      </c>
      <c r="S1036" s="21" t="str">
        <f t="shared" si="130"/>
        <v>110-119</v>
      </c>
    </row>
    <row r="1037" spans="1:19" ht="15.75" customHeight="1">
      <c r="A1037">
        <f t="shared" si="128"/>
        <v>518</v>
      </c>
      <c r="B1037" s="1">
        <v>2016</v>
      </c>
      <c r="C1037" s="1">
        <v>5</v>
      </c>
      <c r="D1037" s="1" t="s">
        <v>9</v>
      </c>
      <c r="E1037" s="1" t="s">
        <v>30</v>
      </c>
      <c r="F1037" s="1" t="s">
        <v>33</v>
      </c>
      <c r="G1037" s="1">
        <v>113</v>
      </c>
      <c r="H1037" s="1">
        <v>110</v>
      </c>
      <c r="I1037" t="str">
        <f t="shared" si="124"/>
        <v>Won</v>
      </c>
      <c r="J1037">
        <f t="shared" si="120"/>
        <v>1</v>
      </c>
      <c r="K1037">
        <f t="shared" si="121"/>
        <v>0</v>
      </c>
      <c r="L1037">
        <f t="shared" si="122"/>
        <v>0</v>
      </c>
      <c r="M1037">
        <f t="shared" si="117"/>
        <v>1</v>
      </c>
      <c r="N1037" s="6">
        <f t="shared" si="129"/>
        <v>1</v>
      </c>
      <c r="O1037" t="str">
        <f t="shared" si="118"/>
        <v>Y</v>
      </c>
      <c r="P1037" s="14">
        <f>VLOOKUP(E1037, 'Season Position'!$A$70:$C$85,2,FALSE)</f>
        <v>12</v>
      </c>
      <c r="Q1037" s="14" t="str">
        <f>VLOOKUP(E1037, 'Season Position'!$A$70:$C$85,3,FALSE)</f>
        <v>Missed</v>
      </c>
      <c r="R1037">
        <f t="shared" si="131"/>
        <v>1</v>
      </c>
      <c r="S1037" s="21" t="str">
        <f t="shared" si="130"/>
        <v>110-119</v>
      </c>
    </row>
    <row r="1038" spans="1:19" ht="15.75" customHeight="1">
      <c r="A1038">
        <f t="shared" si="128"/>
        <v>519</v>
      </c>
      <c r="B1038" s="1">
        <v>2016</v>
      </c>
      <c r="C1038" s="1">
        <v>5</v>
      </c>
      <c r="D1038" s="1" t="s">
        <v>9</v>
      </c>
      <c r="E1038" s="1" t="s">
        <v>34</v>
      </c>
      <c r="F1038" s="1" t="s">
        <v>31</v>
      </c>
      <c r="G1038" s="1">
        <v>78</v>
      </c>
      <c r="H1038" s="1">
        <v>85</v>
      </c>
      <c r="I1038" t="str">
        <f t="shared" si="124"/>
        <v>Lost</v>
      </c>
      <c r="J1038">
        <f t="shared" si="120"/>
        <v>0</v>
      </c>
      <c r="K1038">
        <f t="shared" si="121"/>
        <v>1</v>
      </c>
      <c r="L1038">
        <f t="shared" si="122"/>
        <v>0</v>
      </c>
      <c r="M1038">
        <f t="shared" si="117"/>
        <v>12</v>
      </c>
      <c r="N1038" s="6">
        <f t="shared" si="129"/>
        <v>0.26666666666666672</v>
      </c>
      <c r="O1038" t="str">
        <f t="shared" si="118"/>
        <v>N</v>
      </c>
      <c r="P1038" s="14">
        <f>VLOOKUP(E1038, 'Season Position'!$A$70:$C$85,2,FALSE)</f>
        <v>9</v>
      </c>
      <c r="Q1038" s="14" t="str">
        <f>VLOOKUP(E1038, 'Season Position'!$A$70:$C$85,3,FALSE)</f>
        <v>Missed</v>
      </c>
      <c r="R1038">
        <f t="shared" si="131"/>
        <v>0</v>
      </c>
      <c r="S1038" s="21" t="str">
        <f t="shared" si="130"/>
        <v>70-79</v>
      </c>
    </row>
    <row r="1039" spans="1:19" ht="15.75" customHeight="1">
      <c r="A1039">
        <f t="shared" si="128"/>
        <v>519</v>
      </c>
      <c r="B1039" s="1">
        <v>2016</v>
      </c>
      <c r="C1039" s="1">
        <v>5</v>
      </c>
      <c r="D1039" s="1" t="s">
        <v>9</v>
      </c>
      <c r="E1039" s="1" t="s">
        <v>31</v>
      </c>
      <c r="F1039" s="1" t="s">
        <v>34</v>
      </c>
      <c r="G1039" s="1">
        <v>85</v>
      </c>
      <c r="H1039" s="1">
        <v>78</v>
      </c>
      <c r="I1039" t="str">
        <f t="shared" si="124"/>
        <v>Won</v>
      </c>
      <c r="J1039">
        <f t="shared" si="120"/>
        <v>1</v>
      </c>
      <c r="K1039">
        <f t="shared" si="121"/>
        <v>0</v>
      </c>
      <c r="L1039">
        <f t="shared" si="122"/>
        <v>0</v>
      </c>
      <c r="M1039">
        <f t="shared" si="117"/>
        <v>6</v>
      </c>
      <c r="N1039" s="6">
        <f t="shared" si="129"/>
        <v>0.66666666666666674</v>
      </c>
      <c r="O1039" t="str">
        <f t="shared" si="118"/>
        <v>N</v>
      </c>
      <c r="P1039" s="14">
        <f>VLOOKUP(E1039, 'Season Position'!$A$70:$C$85,2,FALSE)</f>
        <v>14</v>
      </c>
      <c r="Q1039" s="14" t="str">
        <f>VLOOKUP(E1039, 'Season Position'!$A$70:$C$85,3,FALSE)</f>
        <v>Missed</v>
      </c>
      <c r="R1039">
        <f t="shared" si="131"/>
        <v>1</v>
      </c>
      <c r="S1039" s="21" t="str">
        <f t="shared" si="130"/>
        <v>80-89</v>
      </c>
    </row>
    <row r="1040" spans="1:19" ht="15.75" customHeight="1">
      <c r="A1040">
        <f t="shared" si="128"/>
        <v>520</v>
      </c>
      <c r="B1040" s="1">
        <v>2016</v>
      </c>
      <c r="C1040" s="1">
        <v>6</v>
      </c>
      <c r="D1040" s="1" t="s">
        <v>9</v>
      </c>
      <c r="E1040" s="1" t="s">
        <v>12</v>
      </c>
      <c r="F1040" s="1" t="s">
        <v>10</v>
      </c>
      <c r="G1040" s="1">
        <v>41</v>
      </c>
      <c r="H1040" s="1">
        <v>81</v>
      </c>
      <c r="I1040" t="str">
        <f t="shared" si="124"/>
        <v>Lost</v>
      </c>
      <c r="J1040">
        <f t="shared" si="120"/>
        <v>0</v>
      </c>
      <c r="K1040">
        <f t="shared" si="121"/>
        <v>1</v>
      </c>
      <c r="L1040">
        <f t="shared" si="122"/>
        <v>0</v>
      </c>
      <c r="M1040">
        <f t="shared" si="117"/>
        <v>16</v>
      </c>
      <c r="N1040" s="6">
        <f t="shared" si="129"/>
        <v>0</v>
      </c>
      <c r="O1040" t="str">
        <f t="shared" si="118"/>
        <v>N</v>
      </c>
      <c r="P1040" s="14">
        <f>VLOOKUP(E1040, 'Season Position'!$A$70:$C$85,2,FALSE)</f>
        <v>8</v>
      </c>
      <c r="Q1040" s="14" t="str">
        <f>VLOOKUP(E1040, 'Season Position'!$A$70:$C$85,3,FALSE)</f>
        <v>Playoffs</v>
      </c>
      <c r="R1040">
        <f t="shared" si="131"/>
        <v>0</v>
      </c>
      <c r="S1040" s="21" t="str">
        <f t="shared" si="130"/>
        <v>40-49</v>
      </c>
    </row>
    <row r="1041" spans="1:19" ht="15.75" customHeight="1">
      <c r="A1041">
        <f t="shared" si="128"/>
        <v>520</v>
      </c>
      <c r="B1041" s="1">
        <v>2016</v>
      </c>
      <c r="C1041" s="1">
        <v>6</v>
      </c>
      <c r="D1041" s="1" t="s">
        <v>9</v>
      </c>
      <c r="E1041" s="1" t="s">
        <v>10</v>
      </c>
      <c r="F1041" s="1" t="s">
        <v>12</v>
      </c>
      <c r="G1041" s="1">
        <v>81</v>
      </c>
      <c r="H1041" s="1">
        <v>41</v>
      </c>
      <c r="I1041" t="str">
        <f t="shared" si="124"/>
        <v>Won</v>
      </c>
      <c r="J1041">
        <f t="shared" si="120"/>
        <v>1</v>
      </c>
      <c r="K1041">
        <f t="shared" si="121"/>
        <v>0</v>
      </c>
      <c r="L1041">
        <f t="shared" si="122"/>
        <v>0</v>
      </c>
      <c r="M1041">
        <f t="shared" si="117"/>
        <v>6</v>
      </c>
      <c r="N1041" s="6">
        <f t="shared" si="129"/>
        <v>0.66666666666666674</v>
      </c>
      <c r="O1041" t="str">
        <f t="shared" si="118"/>
        <v>N</v>
      </c>
      <c r="P1041" s="14">
        <f>VLOOKUP(E1041, 'Season Position'!$A$70:$C$85,2,FALSE)</f>
        <v>7</v>
      </c>
      <c r="Q1041" s="14" t="str">
        <f>VLOOKUP(E1041, 'Season Position'!$A$70:$C$85,3,FALSE)</f>
        <v>Playoffs</v>
      </c>
      <c r="R1041">
        <f t="shared" si="131"/>
        <v>1</v>
      </c>
      <c r="S1041" s="21" t="str">
        <f t="shared" si="130"/>
        <v>80-89</v>
      </c>
    </row>
    <row r="1042" spans="1:19" ht="15.75" customHeight="1">
      <c r="A1042">
        <f t="shared" si="128"/>
        <v>521</v>
      </c>
      <c r="B1042" s="1">
        <v>2016</v>
      </c>
      <c r="C1042" s="1">
        <v>6</v>
      </c>
      <c r="D1042" s="1" t="s">
        <v>9</v>
      </c>
      <c r="E1042" s="1" t="s">
        <v>72</v>
      </c>
      <c r="F1042" s="1" t="s">
        <v>32</v>
      </c>
      <c r="G1042" s="1">
        <v>53</v>
      </c>
      <c r="H1042" s="1">
        <v>87</v>
      </c>
      <c r="I1042" t="str">
        <f t="shared" si="124"/>
        <v>Lost</v>
      </c>
      <c r="J1042">
        <f t="shared" si="120"/>
        <v>0</v>
      </c>
      <c r="K1042">
        <f t="shared" si="121"/>
        <v>1</v>
      </c>
      <c r="L1042">
        <f t="shared" si="122"/>
        <v>0</v>
      </c>
      <c r="M1042">
        <f t="shared" si="117"/>
        <v>14</v>
      </c>
      <c r="N1042" s="6">
        <f t="shared" si="129"/>
        <v>0.1333333333333333</v>
      </c>
      <c r="O1042" t="str">
        <f t="shared" si="118"/>
        <v>N</v>
      </c>
      <c r="P1042" s="14">
        <f>VLOOKUP(E1042, 'Season Position'!$A$70:$C$85,2,FALSE)</f>
        <v>13</v>
      </c>
      <c r="Q1042" s="14" t="str">
        <f>VLOOKUP(E1042, 'Season Position'!$A$70:$C$85,3,FALSE)</f>
        <v>Missed</v>
      </c>
      <c r="R1042">
        <f t="shared" si="131"/>
        <v>0</v>
      </c>
      <c r="S1042" s="21" t="str">
        <f t="shared" si="130"/>
        <v>50-59</v>
      </c>
    </row>
    <row r="1043" spans="1:19" ht="15.75" customHeight="1">
      <c r="A1043">
        <f t="shared" si="128"/>
        <v>521</v>
      </c>
      <c r="B1043" s="1">
        <v>2016</v>
      </c>
      <c r="C1043" s="1">
        <v>6</v>
      </c>
      <c r="D1043" s="1" t="s">
        <v>9</v>
      </c>
      <c r="E1043" s="1" t="s">
        <v>32</v>
      </c>
      <c r="F1043" s="1" t="s">
        <v>72</v>
      </c>
      <c r="G1043" s="1">
        <v>87</v>
      </c>
      <c r="H1043" s="1">
        <v>53</v>
      </c>
      <c r="I1043" t="str">
        <f t="shared" si="124"/>
        <v>Won</v>
      </c>
      <c r="J1043">
        <f t="shared" si="120"/>
        <v>1</v>
      </c>
      <c r="K1043">
        <f t="shared" si="121"/>
        <v>0</v>
      </c>
      <c r="L1043">
        <f t="shared" si="122"/>
        <v>0</v>
      </c>
      <c r="M1043">
        <f t="shared" si="117"/>
        <v>5</v>
      </c>
      <c r="N1043" s="6">
        <f t="shared" si="129"/>
        <v>0.73333333333333339</v>
      </c>
      <c r="O1043" t="str">
        <f t="shared" si="118"/>
        <v>N</v>
      </c>
      <c r="P1043" s="14">
        <f>VLOOKUP(E1043, 'Season Position'!$A$70:$C$85,2,FALSE)</f>
        <v>3</v>
      </c>
      <c r="Q1043" s="14" t="str">
        <f>VLOOKUP(E1043, 'Season Position'!$A$70:$C$85,3,FALSE)</f>
        <v>Playoffs</v>
      </c>
      <c r="R1043">
        <f t="shared" si="131"/>
        <v>1</v>
      </c>
      <c r="S1043" s="21" t="str">
        <f t="shared" si="130"/>
        <v>80-89</v>
      </c>
    </row>
    <row r="1044" spans="1:19" ht="15.75" customHeight="1">
      <c r="A1044">
        <f t="shared" si="128"/>
        <v>522</v>
      </c>
      <c r="B1044" s="1">
        <v>2016</v>
      </c>
      <c r="C1044" s="1">
        <v>6</v>
      </c>
      <c r="D1044" s="1" t="s">
        <v>9</v>
      </c>
      <c r="E1044" s="1" t="s">
        <v>16</v>
      </c>
      <c r="F1044" s="1" t="s">
        <v>31</v>
      </c>
      <c r="G1044" s="1">
        <v>116</v>
      </c>
      <c r="H1044" s="1">
        <v>62</v>
      </c>
      <c r="I1044" t="str">
        <f t="shared" si="124"/>
        <v>Won</v>
      </c>
      <c r="J1044">
        <f t="shared" si="120"/>
        <v>1</v>
      </c>
      <c r="K1044">
        <f t="shared" si="121"/>
        <v>0</v>
      </c>
      <c r="L1044">
        <f t="shared" si="122"/>
        <v>0</v>
      </c>
      <c r="M1044">
        <f t="shared" si="117"/>
        <v>2</v>
      </c>
      <c r="N1044" s="6">
        <f t="shared" si="129"/>
        <v>0.93333333333333335</v>
      </c>
      <c r="O1044" t="str">
        <f t="shared" si="118"/>
        <v>Y</v>
      </c>
      <c r="P1044" s="14">
        <f>VLOOKUP(E1044, 'Season Position'!$A$70:$C$85,2,FALSE)</f>
        <v>6</v>
      </c>
      <c r="Q1044" s="14" t="str">
        <f>VLOOKUP(E1044, 'Season Position'!$A$70:$C$85,3,FALSE)</f>
        <v>Playoffs</v>
      </c>
      <c r="R1044">
        <f t="shared" si="131"/>
        <v>1</v>
      </c>
      <c r="S1044" s="21" t="str">
        <f t="shared" si="130"/>
        <v>110-119</v>
      </c>
    </row>
    <row r="1045" spans="1:19" ht="15.75" customHeight="1">
      <c r="A1045">
        <f t="shared" si="128"/>
        <v>522</v>
      </c>
      <c r="B1045" s="1">
        <v>2016</v>
      </c>
      <c r="C1045" s="1">
        <v>6</v>
      </c>
      <c r="D1045" s="1" t="s">
        <v>9</v>
      </c>
      <c r="E1045" s="1" t="s">
        <v>31</v>
      </c>
      <c r="F1045" s="1" t="s">
        <v>16</v>
      </c>
      <c r="G1045" s="1">
        <v>62</v>
      </c>
      <c r="H1045" s="1">
        <v>116</v>
      </c>
      <c r="I1045" t="str">
        <f t="shared" si="124"/>
        <v>Lost</v>
      </c>
      <c r="J1045">
        <f t="shared" si="120"/>
        <v>0</v>
      </c>
      <c r="K1045">
        <f t="shared" si="121"/>
        <v>1</v>
      </c>
      <c r="L1045">
        <f t="shared" si="122"/>
        <v>0</v>
      </c>
      <c r="M1045">
        <f t="shared" si="117"/>
        <v>13</v>
      </c>
      <c r="N1045" s="6">
        <f t="shared" si="129"/>
        <v>0.19999999999999996</v>
      </c>
      <c r="O1045" t="str">
        <f t="shared" si="118"/>
        <v>N</v>
      </c>
      <c r="P1045" s="14">
        <f>VLOOKUP(E1045, 'Season Position'!$A$70:$C$85,2,FALSE)</f>
        <v>14</v>
      </c>
      <c r="Q1045" s="14" t="str">
        <f>VLOOKUP(E1045, 'Season Position'!$A$70:$C$85,3,FALSE)</f>
        <v>Missed</v>
      </c>
      <c r="R1045">
        <f t="shared" si="131"/>
        <v>0</v>
      </c>
      <c r="S1045" s="21" t="str">
        <f t="shared" si="130"/>
        <v>60-69</v>
      </c>
    </row>
    <row r="1046" spans="1:19" ht="15.75" customHeight="1">
      <c r="A1046">
        <f t="shared" si="128"/>
        <v>523</v>
      </c>
      <c r="B1046" s="1">
        <v>2016</v>
      </c>
      <c r="C1046" s="1">
        <v>6</v>
      </c>
      <c r="D1046" s="1" t="s">
        <v>9</v>
      </c>
      <c r="E1046" s="1" t="s">
        <v>34</v>
      </c>
      <c r="F1046" s="1" t="s">
        <v>18</v>
      </c>
      <c r="G1046" s="1">
        <v>118</v>
      </c>
      <c r="H1046" s="1">
        <v>78</v>
      </c>
      <c r="I1046" t="str">
        <f t="shared" si="124"/>
        <v>Won</v>
      </c>
      <c r="J1046">
        <f t="shared" si="120"/>
        <v>1</v>
      </c>
      <c r="K1046">
        <f t="shared" si="121"/>
        <v>0</v>
      </c>
      <c r="L1046">
        <f t="shared" si="122"/>
        <v>0</v>
      </c>
      <c r="M1046">
        <f t="shared" si="117"/>
        <v>1</v>
      </c>
      <c r="N1046" s="6">
        <f t="shared" si="129"/>
        <v>1</v>
      </c>
      <c r="O1046" t="str">
        <f t="shared" si="118"/>
        <v>Y</v>
      </c>
      <c r="P1046" s="14">
        <f>VLOOKUP(E1046, 'Season Position'!$A$70:$C$85,2,FALSE)</f>
        <v>9</v>
      </c>
      <c r="Q1046" s="14" t="str">
        <f>VLOOKUP(E1046, 'Season Position'!$A$70:$C$85,3,FALSE)</f>
        <v>Missed</v>
      </c>
      <c r="R1046">
        <f t="shared" si="131"/>
        <v>1</v>
      </c>
      <c r="S1046" s="21" t="str">
        <f t="shared" si="130"/>
        <v>110-119</v>
      </c>
    </row>
    <row r="1047" spans="1:19" ht="15.75" customHeight="1">
      <c r="A1047">
        <f t="shared" si="128"/>
        <v>523</v>
      </c>
      <c r="B1047" s="1">
        <v>2016</v>
      </c>
      <c r="C1047" s="1">
        <v>6</v>
      </c>
      <c r="D1047" s="1" t="s">
        <v>9</v>
      </c>
      <c r="E1047" s="1" t="s">
        <v>18</v>
      </c>
      <c r="F1047" s="1" t="s">
        <v>34</v>
      </c>
      <c r="G1047" s="1">
        <v>78</v>
      </c>
      <c r="H1047" s="1">
        <v>118</v>
      </c>
      <c r="I1047" t="str">
        <f t="shared" si="124"/>
        <v>Lost</v>
      </c>
      <c r="J1047">
        <f t="shared" si="120"/>
        <v>0</v>
      </c>
      <c r="K1047">
        <f t="shared" si="121"/>
        <v>1</v>
      </c>
      <c r="L1047">
        <f t="shared" si="122"/>
        <v>0</v>
      </c>
      <c r="M1047">
        <f t="shared" si="117"/>
        <v>8</v>
      </c>
      <c r="N1047" s="6">
        <f t="shared" si="129"/>
        <v>0.53333333333333333</v>
      </c>
      <c r="O1047" t="str">
        <f t="shared" si="118"/>
        <v>N</v>
      </c>
      <c r="P1047" s="14">
        <f>VLOOKUP(E1047, 'Season Position'!$A$70:$C$85,2,FALSE)</f>
        <v>15</v>
      </c>
      <c r="Q1047" s="14" t="str">
        <f>VLOOKUP(E1047, 'Season Position'!$A$70:$C$85,3,FALSE)</f>
        <v>Missed</v>
      </c>
      <c r="R1047">
        <f t="shared" si="131"/>
        <v>0</v>
      </c>
      <c r="S1047" s="21" t="str">
        <f t="shared" si="130"/>
        <v>70-79</v>
      </c>
    </row>
    <row r="1048" spans="1:19" ht="15.75" customHeight="1">
      <c r="A1048">
        <f t="shared" si="128"/>
        <v>524</v>
      </c>
      <c r="B1048" s="1">
        <v>2016</v>
      </c>
      <c r="C1048" s="1">
        <v>6</v>
      </c>
      <c r="D1048" s="1" t="s">
        <v>9</v>
      </c>
      <c r="E1048" s="1" t="s">
        <v>62</v>
      </c>
      <c r="F1048" s="1" t="s">
        <v>21</v>
      </c>
      <c r="G1048" s="1">
        <v>80</v>
      </c>
      <c r="H1048" s="1">
        <v>68</v>
      </c>
      <c r="I1048" t="str">
        <f t="shared" si="124"/>
        <v>Won</v>
      </c>
      <c r="J1048">
        <f t="shared" si="120"/>
        <v>1</v>
      </c>
      <c r="K1048">
        <f t="shared" si="121"/>
        <v>0</v>
      </c>
      <c r="L1048">
        <f t="shared" si="122"/>
        <v>0</v>
      </c>
      <c r="M1048">
        <f t="shared" si="117"/>
        <v>7</v>
      </c>
      <c r="N1048" s="6">
        <f t="shared" si="129"/>
        <v>0.6</v>
      </c>
      <c r="O1048" t="str">
        <f t="shared" si="118"/>
        <v>N</v>
      </c>
      <c r="P1048" s="14">
        <f>VLOOKUP(E1048, 'Season Position'!$A$70:$C$85,2,FALSE)</f>
        <v>10</v>
      </c>
      <c r="Q1048" s="14" t="str">
        <f>VLOOKUP(E1048, 'Season Position'!$A$70:$C$85,3,FALSE)</f>
        <v>Missed</v>
      </c>
      <c r="R1048">
        <f t="shared" si="131"/>
        <v>1</v>
      </c>
      <c r="S1048" s="21" t="str">
        <f t="shared" si="130"/>
        <v>80-89</v>
      </c>
    </row>
    <row r="1049" spans="1:19" ht="15.75" customHeight="1">
      <c r="A1049">
        <f t="shared" si="128"/>
        <v>524</v>
      </c>
      <c r="B1049" s="1">
        <v>2016</v>
      </c>
      <c r="C1049" s="1">
        <v>6</v>
      </c>
      <c r="D1049" s="1" t="s">
        <v>9</v>
      </c>
      <c r="E1049" s="1" t="s">
        <v>21</v>
      </c>
      <c r="F1049" s="1" t="s">
        <v>62</v>
      </c>
      <c r="G1049" s="1">
        <v>68</v>
      </c>
      <c r="H1049" s="1">
        <v>80</v>
      </c>
      <c r="I1049" t="str">
        <f t="shared" si="124"/>
        <v>Lost</v>
      </c>
      <c r="J1049">
        <f t="shared" si="120"/>
        <v>0</v>
      </c>
      <c r="K1049">
        <f t="shared" si="121"/>
        <v>1</v>
      </c>
      <c r="L1049">
        <f t="shared" si="122"/>
        <v>0</v>
      </c>
      <c r="M1049">
        <f>1+SUMPRODUCT(($B$2:$B$10000=B1049)*($C$2:$C$10000=C1049)*($G$2:$G$10000&gt;G1049))</f>
        <v>12</v>
      </c>
      <c r="N1049" s="6">
        <f t="shared" si="129"/>
        <v>0.26666666666666672</v>
      </c>
      <c r="O1049" t="str">
        <f t="shared" si="118"/>
        <v>N</v>
      </c>
      <c r="P1049" s="14">
        <f>VLOOKUP(E1049, 'Season Position'!$A$70:$C$85,2,FALSE)</f>
        <v>16</v>
      </c>
      <c r="Q1049" s="14" t="str">
        <f>VLOOKUP(E1049, 'Season Position'!$A$70:$C$85,3,FALSE)</f>
        <v>Missed</v>
      </c>
      <c r="R1049">
        <f t="shared" si="131"/>
        <v>0</v>
      </c>
      <c r="S1049" s="21" t="str">
        <f t="shared" si="130"/>
        <v>60-69</v>
      </c>
    </row>
    <row r="1050" spans="1:19" ht="15.75" customHeight="1">
      <c r="A1050">
        <f t="shared" si="128"/>
        <v>525</v>
      </c>
      <c r="B1050" s="1">
        <v>2016</v>
      </c>
      <c r="C1050" s="1">
        <v>6</v>
      </c>
      <c r="D1050" s="1" t="s">
        <v>9</v>
      </c>
      <c r="E1050" s="1" t="s">
        <v>13</v>
      </c>
      <c r="F1050" s="1" t="s">
        <v>26</v>
      </c>
      <c r="G1050" s="1">
        <v>98</v>
      </c>
      <c r="H1050" s="1">
        <v>46</v>
      </c>
      <c r="I1050" t="str">
        <f t="shared" si="124"/>
        <v>Won</v>
      </c>
      <c r="J1050">
        <f t="shared" si="120"/>
        <v>1</v>
      </c>
      <c r="K1050">
        <f t="shared" si="121"/>
        <v>0</v>
      </c>
      <c r="L1050">
        <f t="shared" si="122"/>
        <v>0</v>
      </c>
      <c r="M1050">
        <f t="shared" si="117"/>
        <v>4</v>
      </c>
      <c r="N1050" s="6">
        <f t="shared" si="129"/>
        <v>0.8</v>
      </c>
      <c r="O1050" t="str">
        <f t="shared" si="118"/>
        <v>N</v>
      </c>
      <c r="P1050" s="14">
        <f>VLOOKUP(E1050, 'Season Position'!$A$70:$C$85,2,FALSE)</f>
        <v>1</v>
      </c>
      <c r="Q1050" s="14" t="str">
        <f>VLOOKUP(E1050, 'Season Position'!$A$70:$C$85,3,FALSE)</f>
        <v>Playoffs</v>
      </c>
      <c r="R1050">
        <f t="shared" si="131"/>
        <v>1</v>
      </c>
      <c r="S1050" s="21" t="str">
        <f t="shared" si="130"/>
        <v>90-99</v>
      </c>
    </row>
    <row r="1051" spans="1:19" ht="15.75" customHeight="1">
      <c r="A1051">
        <f t="shared" si="128"/>
        <v>525</v>
      </c>
      <c r="B1051" s="1">
        <v>2016</v>
      </c>
      <c r="C1051" s="1">
        <v>6</v>
      </c>
      <c r="D1051" s="1" t="s">
        <v>9</v>
      </c>
      <c r="E1051" s="1" t="s">
        <v>26</v>
      </c>
      <c r="F1051" s="1" t="s">
        <v>13</v>
      </c>
      <c r="G1051" s="1">
        <v>46</v>
      </c>
      <c r="H1051" s="1">
        <v>98</v>
      </c>
      <c r="I1051" t="str">
        <f t="shared" si="124"/>
        <v>Lost</v>
      </c>
      <c r="J1051">
        <f t="shared" si="120"/>
        <v>0</v>
      </c>
      <c r="K1051">
        <f t="shared" si="121"/>
        <v>1</v>
      </c>
      <c r="L1051">
        <f t="shared" si="122"/>
        <v>0</v>
      </c>
      <c r="M1051">
        <f t="shared" si="117"/>
        <v>15</v>
      </c>
      <c r="N1051" s="6">
        <f t="shared" si="129"/>
        <v>6.6666666666666652E-2</v>
      </c>
      <c r="O1051" t="str">
        <f t="shared" si="118"/>
        <v>N</v>
      </c>
      <c r="P1051" s="14">
        <f>VLOOKUP(E1051, 'Season Position'!$A$70:$C$85,2,FALSE)</f>
        <v>4</v>
      </c>
      <c r="Q1051" s="14" t="str">
        <f>VLOOKUP(E1051, 'Season Position'!$A$70:$C$85,3,FALSE)</f>
        <v>Playoffs</v>
      </c>
      <c r="R1051">
        <f t="shared" si="131"/>
        <v>0</v>
      </c>
      <c r="S1051" s="21" t="str">
        <f t="shared" si="130"/>
        <v>40-49</v>
      </c>
    </row>
    <row r="1052" spans="1:19" ht="15.75" customHeight="1">
      <c r="A1052">
        <f t="shared" si="128"/>
        <v>526</v>
      </c>
      <c r="B1052" s="1">
        <v>2016</v>
      </c>
      <c r="C1052" s="1">
        <v>6</v>
      </c>
      <c r="D1052" s="1" t="s">
        <v>9</v>
      </c>
      <c r="E1052" s="1" t="s">
        <v>33</v>
      </c>
      <c r="F1052" s="1" t="s">
        <v>28</v>
      </c>
      <c r="G1052" s="1">
        <v>71</v>
      </c>
      <c r="H1052" s="1">
        <v>100</v>
      </c>
      <c r="I1052" t="str">
        <f t="shared" si="124"/>
        <v>Lost</v>
      </c>
      <c r="J1052">
        <f t="shared" si="120"/>
        <v>0</v>
      </c>
      <c r="K1052">
        <f t="shared" si="121"/>
        <v>1</v>
      </c>
      <c r="L1052">
        <f t="shared" si="122"/>
        <v>0</v>
      </c>
      <c r="M1052">
        <f t="shared" si="117"/>
        <v>11</v>
      </c>
      <c r="N1052" s="6">
        <f t="shared" si="129"/>
        <v>0.33333333333333337</v>
      </c>
      <c r="O1052" t="str">
        <f t="shared" si="118"/>
        <v>N</v>
      </c>
      <c r="P1052" s="14">
        <f>VLOOKUP(E1052, 'Season Position'!$A$70:$C$85,2,FALSE)</f>
        <v>5</v>
      </c>
      <c r="Q1052" s="14" t="str">
        <f>VLOOKUP(E1052, 'Season Position'!$A$70:$C$85,3,FALSE)</f>
        <v>Playoffs</v>
      </c>
      <c r="R1052">
        <f t="shared" si="131"/>
        <v>0</v>
      </c>
      <c r="S1052" s="21" t="str">
        <f t="shared" si="130"/>
        <v>70-79</v>
      </c>
    </row>
    <row r="1053" spans="1:19" ht="15.75" customHeight="1">
      <c r="A1053">
        <f t="shared" si="128"/>
        <v>526</v>
      </c>
      <c r="B1053" s="1">
        <v>2016</v>
      </c>
      <c r="C1053" s="1">
        <v>6</v>
      </c>
      <c r="D1053" s="1" t="s">
        <v>9</v>
      </c>
      <c r="E1053" s="1" t="s">
        <v>28</v>
      </c>
      <c r="F1053" s="1" t="s">
        <v>33</v>
      </c>
      <c r="G1053" s="1">
        <v>100</v>
      </c>
      <c r="H1053" s="1">
        <v>71</v>
      </c>
      <c r="I1053" t="str">
        <f t="shared" si="124"/>
        <v>Won</v>
      </c>
      <c r="J1053">
        <f t="shared" si="120"/>
        <v>1</v>
      </c>
      <c r="K1053">
        <f t="shared" si="121"/>
        <v>0</v>
      </c>
      <c r="L1053">
        <f t="shared" si="122"/>
        <v>0</v>
      </c>
      <c r="M1053">
        <f t="shared" si="117"/>
        <v>3</v>
      </c>
      <c r="N1053" s="6">
        <f t="shared" si="129"/>
        <v>0.8666666666666667</v>
      </c>
      <c r="O1053" t="str">
        <f t="shared" si="118"/>
        <v>Y</v>
      </c>
      <c r="P1053" s="14">
        <f>VLOOKUP(E1053, 'Season Position'!$A$70:$C$85,2,FALSE)</f>
        <v>2</v>
      </c>
      <c r="Q1053" s="14" t="str">
        <f>VLOOKUP(E1053, 'Season Position'!$A$70:$C$85,3,FALSE)</f>
        <v>Playoffs</v>
      </c>
      <c r="R1053">
        <f t="shared" si="131"/>
        <v>1</v>
      </c>
      <c r="S1053" s="21" t="str">
        <f t="shared" si="130"/>
        <v>100-109</v>
      </c>
    </row>
    <row r="1054" spans="1:19" ht="15.75" customHeight="1">
      <c r="A1054">
        <f t="shared" si="128"/>
        <v>527</v>
      </c>
      <c r="B1054" s="1">
        <v>2016</v>
      </c>
      <c r="C1054" s="1">
        <v>6</v>
      </c>
      <c r="D1054" s="1" t="s">
        <v>9</v>
      </c>
      <c r="E1054" s="1" t="s">
        <v>30</v>
      </c>
      <c r="F1054" s="1" t="s">
        <v>25</v>
      </c>
      <c r="G1054" s="1">
        <v>78</v>
      </c>
      <c r="H1054" s="1">
        <v>76</v>
      </c>
      <c r="I1054" t="str">
        <f t="shared" si="124"/>
        <v>Won</v>
      </c>
      <c r="J1054">
        <f t="shared" si="120"/>
        <v>1</v>
      </c>
      <c r="K1054">
        <f t="shared" si="121"/>
        <v>0</v>
      </c>
      <c r="L1054">
        <f t="shared" si="122"/>
        <v>0</v>
      </c>
      <c r="M1054">
        <f t="shared" si="117"/>
        <v>8</v>
      </c>
      <c r="N1054" s="6">
        <f t="shared" si="129"/>
        <v>0.53333333333333333</v>
      </c>
      <c r="O1054" t="str">
        <f t="shared" si="118"/>
        <v>N</v>
      </c>
      <c r="P1054" s="14">
        <f>VLOOKUP(E1054, 'Season Position'!$A$70:$C$85,2,FALSE)</f>
        <v>12</v>
      </c>
      <c r="Q1054" s="14" t="str">
        <f>VLOOKUP(E1054, 'Season Position'!$A$70:$C$85,3,FALSE)</f>
        <v>Missed</v>
      </c>
      <c r="R1054">
        <f t="shared" si="131"/>
        <v>1</v>
      </c>
      <c r="S1054" s="21" t="str">
        <f t="shared" si="130"/>
        <v>70-79</v>
      </c>
    </row>
    <row r="1055" spans="1:19" ht="15.75" customHeight="1">
      <c r="A1055">
        <f t="shared" si="128"/>
        <v>527</v>
      </c>
      <c r="B1055" s="1">
        <v>2016</v>
      </c>
      <c r="C1055" s="1">
        <v>6</v>
      </c>
      <c r="D1055" s="1" t="s">
        <v>9</v>
      </c>
      <c r="E1055" s="1" t="s">
        <v>25</v>
      </c>
      <c r="F1055" s="1" t="s">
        <v>30</v>
      </c>
      <c r="G1055" s="1">
        <v>76</v>
      </c>
      <c r="H1055" s="1">
        <v>78</v>
      </c>
      <c r="I1055" t="str">
        <f t="shared" si="124"/>
        <v>Lost</v>
      </c>
      <c r="J1055">
        <f t="shared" si="120"/>
        <v>0</v>
      </c>
      <c r="K1055">
        <f t="shared" si="121"/>
        <v>1</v>
      </c>
      <c r="L1055">
        <f t="shared" si="122"/>
        <v>0</v>
      </c>
      <c r="M1055">
        <f t="shared" si="117"/>
        <v>10</v>
      </c>
      <c r="N1055" s="6">
        <f t="shared" si="129"/>
        <v>0.4</v>
      </c>
      <c r="O1055" t="str">
        <f t="shared" si="118"/>
        <v>N</v>
      </c>
      <c r="P1055" s="14">
        <f>VLOOKUP(E1055, 'Season Position'!$A$70:$C$85,2,FALSE)</f>
        <v>11</v>
      </c>
      <c r="Q1055" s="14" t="str">
        <f>VLOOKUP(E1055, 'Season Position'!$A$70:$C$85,3,FALSE)</f>
        <v>Missed</v>
      </c>
      <c r="R1055">
        <f t="shared" si="131"/>
        <v>0</v>
      </c>
      <c r="S1055" s="21" t="str">
        <f t="shared" si="130"/>
        <v>70-79</v>
      </c>
    </row>
    <row r="1056" spans="1:19" ht="15.75" customHeight="1">
      <c r="A1056">
        <f t="shared" si="128"/>
        <v>528</v>
      </c>
      <c r="B1056" s="1">
        <v>2016</v>
      </c>
      <c r="C1056" s="1">
        <v>7</v>
      </c>
      <c r="D1056" s="1" t="s">
        <v>9</v>
      </c>
      <c r="E1056" s="1" t="s">
        <v>10</v>
      </c>
      <c r="F1056" s="1" t="s">
        <v>21</v>
      </c>
      <c r="G1056" s="1">
        <v>93</v>
      </c>
      <c r="H1056" s="1">
        <v>60</v>
      </c>
      <c r="I1056" t="str">
        <f t="shared" si="124"/>
        <v>Won</v>
      </c>
      <c r="J1056">
        <f t="shared" si="120"/>
        <v>1</v>
      </c>
      <c r="K1056">
        <f t="shared" si="121"/>
        <v>0</v>
      </c>
      <c r="L1056">
        <f t="shared" si="122"/>
        <v>0</v>
      </c>
      <c r="M1056">
        <f t="shared" si="117"/>
        <v>6</v>
      </c>
      <c r="N1056" s="6">
        <f t="shared" si="129"/>
        <v>0.66666666666666674</v>
      </c>
      <c r="O1056" t="str">
        <f t="shared" si="118"/>
        <v>N</v>
      </c>
      <c r="P1056" s="14">
        <f>VLOOKUP(E1056, 'Season Position'!$A$70:$C$85,2,FALSE)</f>
        <v>7</v>
      </c>
      <c r="Q1056" s="14" t="str">
        <f>VLOOKUP(E1056, 'Season Position'!$A$70:$C$85,3,FALSE)</f>
        <v>Playoffs</v>
      </c>
      <c r="R1056">
        <f t="shared" si="131"/>
        <v>1</v>
      </c>
      <c r="S1056" s="21" t="str">
        <f t="shared" si="130"/>
        <v>90-99</v>
      </c>
    </row>
    <row r="1057" spans="1:19" ht="15.75" customHeight="1">
      <c r="A1057">
        <f t="shared" si="128"/>
        <v>528</v>
      </c>
      <c r="B1057" s="1">
        <v>2016</v>
      </c>
      <c r="C1057" s="1">
        <v>7</v>
      </c>
      <c r="D1057" s="1" t="s">
        <v>9</v>
      </c>
      <c r="E1057" s="1" t="s">
        <v>21</v>
      </c>
      <c r="F1057" s="1" t="s">
        <v>10</v>
      </c>
      <c r="G1057" s="1">
        <v>60</v>
      </c>
      <c r="H1057" s="1">
        <v>93</v>
      </c>
      <c r="I1057" t="str">
        <f t="shared" si="124"/>
        <v>Lost</v>
      </c>
      <c r="J1057">
        <f t="shared" si="120"/>
        <v>0</v>
      </c>
      <c r="K1057">
        <f t="shared" si="121"/>
        <v>1</v>
      </c>
      <c r="L1057">
        <f t="shared" si="122"/>
        <v>0</v>
      </c>
      <c r="M1057">
        <f t="shared" si="117"/>
        <v>14</v>
      </c>
      <c r="N1057" s="6">
        <f t="shared" si="129"/>
        <v>0.1333333333333333</v>
      </c>
      <c r="O1057" t="str">
        <f t="shared" si="118"/>
        <v>N</v>
      </c>
      <c r="P1057" s="14">
        <f>VLOOKUP(E1057, 'Season Position'!$A$70:$C$85,2,FALSE)</f>
        <v>16</v>
      </c>
      <c r="Q1057" s="14" t="str">
        <f>VLOOKUP(E1057, 'Season Position'!$A$70:$C$85,3,FALSE)</f>
        <v>Missed</v>
      </c>
      <c r="R1057">
        <f t="shared" si="131"/>
        <v>0</v>
      </c>
      <c r="S1057" s="21" t="str">
        <f t="shared" si="130"/>
        <v>60-69</v>
      </c>
    </row>
    <row r="1058" spans="1:19" ht="15.75" customHeight="1">
      <c r="A1058">
        <f t="shared" si="128"/>
        <v>529</v>
      </c>
      <c r="B1058" s="1">
        <v>2016</v>
      </c>
      <c r="C1058" s="1">
        <v>7</v>
      </c>
      <c r="D1058" s="1" t="s">
        <v>9</v>
      </c>
      <c r="E1058" s="1" t="s">
        <v>26</v>
      </c>
      <c r="F1058" s="1" t="s">
        <v>32</v>
      </c>
      <c r="G1058" s="1">
        <v>77</v>
      </c>
      <c r="H1058" s="1">
        <v>97</v>
      </c>
      <c r="I1058" t="str">
        <f t="shared" si="124"/>
        <v>Lost</v>
      </c>
      <c r="J1058">
        <f t="shared" si="120"/>
        <v>0</v>
      </c>
      <c r="K1058">
        <f t="shared" si="121"/>
        <v>1</v>
      </c>
      <c r="L1058">
        <f t="shared" si="122"/>
        <v>0</v>
      </c>
      <c r="M1058">
        <f t="shared" si="117"/>
        <v>10</v>
      </c>
      <c r="N1058" s="6">
        <f t="shared" si="129"/>
        <v>0.4</v>
      </c>
      <c r="O1058" t="str">
        <f t="shared" si="118"/>
        <v>N</v>
      </c>
      <c r="P1058" s="14">
        <f>VLOOKUP(E1058, 'Season Position'!$A$70:$C$85,2,FALSE)</f>
        <v>4</v>
      </c>
      <c r="Q1058" s="14" t="str">
        <f>VLOOKUP(E1058, 'Season Position'!$A$70:$C$85,3,FALSE)</f>
        <v>Playoffs</v>
      </c>
      <c r="R1058">
        <f t="shared" si="131"/>
        <v>0</v>
      </c>
      <c r="S1058" s="21" t="str">
        <f t="shared" si="130"/>
        <v>70-79</v>
      </c>
    </row>
    <row r="1059" spans="1:19" ht="15.75" customHeight="1">
      <c r="A1059">
        <f t="shared" si="128"/>
        <v>529</v>
      </c>
      <c r="B1059" s="1">
        <v>2016</v>
      </c>
      <c r="C1059" s="1">
        <v>7</v>
      </c>
      <c r="D1059" s="1" t="s">
        <v>9</v>
      </c>
      <c r="E1059" s="1" t="s">
        <v>32</v>
      </c>
      <c r="F1059" s="1" t="s">
        <v>26</v>
      </c>
      <c r="G1059" s="1">
        <v>97</v>
      </c>
      <c r="H1059" s="1">
        <v>77</v>
      </c>
      <c r="I1059" t="str">
        <f t="shared" si="124"/>
        <v>Won</v>
      </c>
      <c r="J1059">
        <f t="shared" si="120"/>
        <v>1</v>
      </c>
      <c r="K1059">
        <f t="shared" si="121"/>
        <v>0</v>
      </c>
      <c r="L1059">
        <f t="shared" si="122"/>
        <v>0</v>
      </c>
      <c r="M1059">
        <f t="shared" si="117"/>
        <v>4</v>
      </c>
      <c r="N1059" s="6">
        <f t="shared" si="129"/>
        <v>0.8</v>
      </c>
      <c r="O1059" t="str">
        <f t="shared" si="118"/>
        <v>N</v>
      </c>
      <c r="P1059" s="14">
        <f>VLOOKUP(E1059, 'Season Position'!$A$70:$C$85,2,FALSE)</f>
        <v>3</v>
      </c>
      <c r="Q1059" s="14" t="str">
        <f>VLOOKUP(E1059, 'Season Position'!$A$70:$C$85,3,FALSE)</f>
        <v>Playoffs</v>
      </c>
      <c r="R1059">
        <f t="shared" si="131"/>
        <v>1</v>
      </c>
      <c r="S1059" s="21" t="str">
        <f t="shared" si="130"/>
        <v>90-99</v>
      </c>
    </row>
    <row r="1060" spans="1:19" ht="15.75" customHeight="1">
      <c r="A1060">
        <f t="shared" si="128"/>
        <v>530</v>
      </c>
      <c r="B1060" s="1">
        <v>2016</v>
      </c>
      <c r="C1060" s="1">
        <v>7</v>
      </c>
      <c r="D1060" s="1" t="s">
        <v>9</v>
      </c>
      <c r="E1060" s="1" t="s">
        <v>62</v>
      </c>
      <c r="F1060" s="1" t="s">
        <v>12</v>
      </c>
      <c r="G1060" s="1">
        <v>59</v>
      </c>
      <c r="H1060" s="1">
        <v>99</v>
      </c>
      <c r="I1060" t="str">
        <f t="shared" si="124"/>
        <v>Lost</v>
      </c>
      <c r="J1060">
        <f t="shared" si="120"/>
        <v>0</v>
      </c>
      <c r="K1060">
        <f t="shared" si="121"/>
        <v>1</v>
      </c>
      <c r="L1060">
        <f t="shared" si="122"/>
        <v>0</v>
      </c>
      <c r="M1060">
        <f t="shared" si="117"/>
        <v>15</v>
      </c>
      <c r="N1060" s="6">
        <f t="shared" si="129"/>
        <v>6.6666666666666652E-2</v>
      </c>
      <c r="O1060" t="str">
        <f t="shared" si="118"/>
        <v>N</v>
      </c>
      <c r="P1060" s="14">
        <f>VLOOKUP(E1060, 'Season Position'!$A$70:$C$85,2,FALSE)</f>
        <v>10</v>
      </c>
      <c r="Q1060" s="14" t="str">
        <f>VLOOKUP(E1060, 'Season Position'!$A$70:$C$85,3,FALSE)</f>
        <v>Missed</v>
      </c>
      <c r="R1060">
        <f t="shared" si="131"/>
        <v>0</v>
      </c>
      <c r="S1060" s="21" t="str">
        <f t="shared" si="130"/>
        <v>50-59</v>
      </c>
    </row>
    <row r="1061" spans="1:19" ht="15.75" customHeight="1">
      <c r="A1061">
        <f t="shared" si="128"/>
        <v>530</v>
      </c>
      <c r="B1061" s="1">
        <v>2016</v>
      </c>
      <c r="C1061" s="1">
        <v>7</v>
      </c>
      <c r="D1061" s="1" t="s">
        <v>9</v>
      </c>
      <c r="E1061" s="1" t="s">
        <v>12</v>
      </c>
      <c r="F1061" s="1" t="s">
        <v>62</v>
      </c>
      <c r="G1061" s="1">
        <v>99</v>
      </c>
      <c r="H1061" s="1">
        <v>59</v>
      </c>
      <c r="I1061" t="str">
        <f t="shared" si="124"/>
        <v>Won</v>
      </c>
      <c r="J1061">
        <f t="shared" si="120"/>
        <v>1</v>
      </c>
      <c r="K1061">
        <f t="shared" si="121"/>
        <v>0</v>
      </c>
      <c r="L1061">
        <f t="shared" si="122"/>
        <v>0</v>
      </c>
      <c r="M1061">
        <f t="shared" si="117"/>
        <v>3</v>
      </c>
      <c r="N1061" s="6">
        <f t="shared" si="129"/>
        <v>0.8666666666666667</v>
      </c>
      <c r="O1061" t="str">
        <f t="shared" si="118"/>
        <v>N</v>
      </c>
      <c r="P1061" s="14">
        <f>VLOOKUP(E1061, 'Season Position'!$A$70:$C$85,2,FALSE)</f>
        <v>8</v>
      </c>
      <c r="Q1061" s="14" t="str">
        <f>VLOOKUP(E1061, 'Season Position'!$A$70:$C$85,3,FALSE)</f>
        <v>Playoffs</v>
      </c>
      <c r="R1061">
        <f t="shared" si="131"/>
        <v>1</v>
      </c>
      <c r="S1061" s="21" t="str">
        <f t="shared" si="130"/>
        <v>90-99</v>
      </c>
    </row>
    <row r="1062" spans="1:19" ht="15.75" customHeight="1">
      <c r="A1062">
        <f t="shared" si="128"/>
        <v>531</v>
      </c>
      <c r="B1062" s="1">
        <v>2016</v>
      </c>
      <c r="C1062" s="1">
        <v>7</v>
      </c>
      <c r="D1062" s="1" t="s">
        <v>9</v>
      </c>
      <c r="E1062" s="1" t="s">
        <v>72</v>
      </c>
      <c r="F1062" s="1" t="s">
        <v>13</v>
      </c>
      <c r="G1062" s="1">
        <v>87</v>
      </c>
      <c r="H1062" s="1">
        <v>74</v>
      </c>
      <c r="I1062" t="str">
        <f t="shared" si="124"/>
        <v>Won</v>
      </c>
      <c r="J1062">
        <f t="shared" si="120"/>
        <v>1</v>
      </c>
      <c r="K1062">
        <f t="shared" si="121"/>
        <v>0</v>
      </c>
      <c r="L1062">
        <f t="shared" si="122"/>
        <v>0</v>
      </c>
      <c r="M1062">
        <f t="shared" si="117"/>
        <v>8</v>
      </c>
      <c r="N1062" s="6">
        <f t="shared" si="129"/>
        <v>0.53333333333333333</v>
      </c>
      <c r="O1062" t="str">
        <f t="shared" si="118"/>
        <v>N</v>
      </c>
      <c r="P1062" s="14">
        <f>VLOOKUP(E1062, 'Season Position'!$A$70:$C$85,2,FALSE)</f>
        <v>13</v>
      </c>
      <c r="Q1062" s="14" t="str">
        <f>VLOOKUP(E1062, 'Season Position'!$A$70:$C$85,3,FALSE)</f>
        <v>Missed</v>
      </c>
      <c r="R1062">
        <f t="shared" si="131"/>
        <v>1</v>
      </c>
      <c r="S1062" s="21" t="str">
        <f t="shared" si="130"/>
        <v>80-89</v>
      </c>
    </row>
    <row r="1063" spans="1:19" ht="15.75" customHeight="1">
      <c r="A1063">
        <f t="shared" si="128"/>
        <v>531</v>
      </c>
      <c r="B1063" s="1">
        <v>2016</v>
      </c>
      <c r="C1063" s="1">
        <v>7</v>
      </c>
      <c r="D1063" s="1" t="s">
        <v>9</v>
      </c>
      <c r="E1063" s="1" t="s">
        <v>13</v>
      </c>
      <c r="F1063" s="1" t="s">
        <v>72</v>
      </c>
      <c r="G1063" s="1">
        <v>74</v>
      </c>
      <c r="H1063" s="1">
        <v>87</v>
      </c>
      <c r="I1063" t="str">
        <f t="shared" si="124"/>
        <v>Lost</v>
      </c>
      <c r="J1063">
        <f t="shared" si="120"/>
        <v>0</v>
      </c>
      <c r="K1063">
        <f t="shared" si="121"/>
        <v>1</v>
      </c>
      <c r="L1063">
        <f t="shared" si="122"/>
        <v>0</v>
      </c>
      <c r="M1063">
        <f t="shared" si="117"/>
        <v>12</v>
      </c>
      <c r="N1063" s="6">
        <f t="shared" si="129"/>
        <v>0.26666666666666672</v>
      </c>
      <c r="O1063" t="str">
        <f t="shared" si="118"/>
        <v>N</v>
      </c>
      <c r="P1063" s="14">
        <f>VLOOKUP(E1063, 'Season Position'!$A$70:$C$85,2,FALSE)</f>
        <v>1</v>
      </c>
      <c r="Q1063" s="14" t="str">
        <f>VLOOKUP(E1063, 'Season Position'!$A$70:$C$85,3,FALSE)</f>
        <v>Playoffs</v>
      </c>
      <c r="R1063">
        <f t="shared" si="131"/>
        <v>0</v>
      </c>
      <c r="S1063" s="21" t="str">
        <f t="shared" si="130"/>
        <v>70-79</v>
      </c>
    </row>
    <row r="1064" spans="1:19" ht="15.75" customHeight="1">
      <c r="A1064">
        <f t="shared" si="128"/>
        <v>532</v>
      </c>
      <c r="B1064" s="1">
        <v>2016</v>
      </c>
      <c r="C1064" s="1">
        <v>7</v>
      </c>
      <c r="D1064" s="1" t="s">
        <v>9</v>
      </c>
      <c r="E1064" s="1" t="s">
        <v>16</v>
      </c>
      <c r="F1064" s="1" t="s">
        <v>28</v>
      </c>
      <c r="G1064" s="1">
        <v>92</v>
      </c>
      <c r="H1064" s="1">
        <v>111</v>
      </c>
      <c r="I1064" t="str">
        <f t="shared" si="124"/>
        <v>Lost</v>
      </c>
      <c r="J1064">
        <f t="shared" si="120"/>
        <v>0</v>
      </c>
      <c r="K1064">
        <f t="shared" si="121"/>
        <v>1</v>
      </c>
      <c r="L1064">
        <f t="shared" si="122"/>
        <v>0</v>
      </c>
      <c r="M1064">
        <f t="shared" si="117"/>
        <v>7</v>
      </c>
      <c r="N1064" s="6">
        <f t="shared" si="129"/>
        <v>0.6</v>
      </c>
      <c r="O1064" t="str">
        <f t="shared" si="118"/>
        <v>N</v>
      </c>
      <c r="P1064" s="14">
        <f>VLOOKUP(E1064, 'Season Position'!$A$70:$C$85,2,FALSE)</f>
        <v>6</v>
      </c>
      <c r="Q1064" s="14" t="str">
        <f>VLOOKUP(E1064, 'Season Position'!$A$70:$C$85,3,FALSE)</f>
        <v>Playoffs</v>
      </c>
      <c r="R1064">
        <f t="shared" si="131"/>
        <v>0</v>
      </c>
      <c r="S1064" s="21" t="str">
        <f t="shared" si="130"/>
        <v>90-99</v>
      </c>
    </row>
    <row r="1065" spans="1:19" ht="15.75" customHeight="1">
      <c r="A1065">
        <f t="shared" si="128"/>
        <v>532</v>
      </c>
      <c r="B1065" s="1">
        <v>2016</v>
      </c>
      <c r="C1065" s="1">
        <v>7</v>
      </c>
      <c r="D1065" s="1" t="s">
        <v>9</v>
      </c>
      <c r="E1065" s="1" t="s">
        <v>28</v>
      </c>
      <c r="F1065" s="1" t="s">
        <v>16</v>
      </c>
      <c r="G1065" s="1">
        <v>111</v>
      </c>
      <c r="H1065" s="1">
        <v>92</v>
      </c>
      <c r="I1065" t="str">
        <f t="shared" si="124"/>
        <v>Won</v>
      </c>
      <c r="J1065">
        <f t="shared" si="120"/>
        <v>1</v>
      </c>
      <c r="K1065">
        <f t="shared" si="121"/>
        <v>0</v>
      </c>
      <c r="L1065">
        <f t="shared" si="122"/>
        <v>0</v>
      </c>
      <c r="M1065">
        <f t="shared" si="117"/>
        <v>1</v>
      </c>
      <c r="N1065" s="6">
        <f t="shared" si="129"/>
        <v>1</v>
      </c>
      <c r="O1065" t="str">
        <f t="shared" si="118"/>
        <v>Y</v>
      </c>
      <c r="P1065" s="14">
        <f>VLOOKUP(E1065, 'Season Position'!$A$70:$C$85,2,FALSE)</f>
        <v>2</v>
      </c>
      <c r="Q1065" s="14" t="str">
        <f>VLOOKUP(E1065, 'Season Position'!$A$70:$C$85,3,FALSE)</f>
        <v>Playoffs</v>
      </c>
      <c r="R1065">
        <f t="shared" si="131"/>
        <v>1</v>
      </c>
      <c r="S1065" s="21" t="str">
        <f t="shared" si="130"/>
        <v>110-119</v>
      </c>
    </row>
    <row r="1066" spans="1:19" ht="15.75" customHeight="1">
      <c r="A1066">
        <f t="shared" si="128"/>
        <v>533</v>
      </c>
      <c r="B1066" s="1">
        <v>2016</v>
      </c>
      <c r="C1066" s="1">
        <v>7</v>
      </c>
      <c r="D1066" s="1" t="s">
        <v>9</v>
      </c>
      <c r="E1066" s="1" t="s">
        <v>30</v>
      </c>
      <c r="F1066" s="1" t="s">
        <v>34</v>
      </c>
      <c r="G1066" s="1">
        <v>96</v>
      </c>
      <c r="H1066" s="1">
        <v>66</v>
      </c>
      <c r="I1066" t="str">
        <f t="shared" si="124"/>
        <v>Won</v>
      </c>
      <c r="J1066">
        <f t="shared" si="120"/>
        <v>1</v>
      </c>
      <c r="K1066">
        <f t="shared" si="121"/>
        <v>0</v>
      </c>
      <c r="L1066">
        <f t="shared" si="122"/>
        <v>0</v>
      </c>
      <c r="M1066">
        <f t="shared" si="117"/>
        <v>5</v>
      </c>
      <c r="N1066" s="6">
        <f t="shared" si="129"/>
        <v>0.73333333333333339</v>
      </c>
      <c r="O1066" t="str">
        <f t="shared" si="118"/>
        <v>N</v>
      </c>
      <c r="P1066" s="14">
        <f>VLOOKUP(E1066, 'Season Position'!$A$70:$C$85,2,FALSE)</f>
        <v>12</v>
      </c>
      <c r="Q1066" s="14" t="str">
        <f>VLOOKUP(E1066, 'Season Position'!$A$70:$C$85,3,FALSE)</f>
        <v>Missed</v>
      </c>
      <c r="R1066">
        <f t="shared" si="131"/>
        <v>1</v>
      </c>
      <c r="S1066" s="21" t="str">
        <f t="shared" si="130"/>
        <v>90-99</v>
      </c>
    </row>
    <row r="1067" spans="1:19" ht="15.75" customHeight="1">
      <c r="A1067">
        <f t="shared" si="128"/>
        <v>533</v>
      </c>
      <c r="B1067" s="1">
        <v>2016</v>
      </c>
      <c r="C1067" s="1">
        <v>7</v>
      </c>
      <c r="D1067" s="1" t="s">
        <v>9</v>
      </c>
      <c r="E1067" s="1" t="s">
        <v>34</v>
      </c>
      <c r="F1067" s="1" t="s">
        <v>30</v>
      </c>
      <c r="G1067" s="1">
        <v>66</v>
      </c>
      <c r="H1067" s="1">
        <v>96</v>
      </c>
      <c r="I1067" t="str">
        <f t="shared" si="124"/>
        <v>Lost</v>
      </c>
      <c r="J1067">
        <f t="shared" si="120"/>
        <v>0</v>
      </c>
      <c r="K1067">
        <f t="shared" si="121"/>
        <v>1</v>
      </c>
      <c r="L1067">
        <f t="shared" si="122"/>
        <v>0</v>
      </c>
      <c r="M1067">
        <f t="shared" si="117"/>
        <v>13</v>
      </c>
      <c r="N1067" s="6">
        <f t="shared" si="129"/>
        <v>0.19999999999999996</v>
      </c>
      <c r="O1067" t="str">
        <f t="shared" si="118"/>
        <v>N</v>
      </c>
      <c r="P1067" s="14">
        <f>VLOOKUP(E1067, 'Season Position'!$A$70:$C$85,2,FALSE)</f>
        <v>9</v>
      </c>
      <c r="Q1067" s="14" t="str">
        <f>VLOOKUP(E1067, 'Season Position'!$A$70:$C$85,3,FALSE)</f>
        <v>Missed</v>
      </c>
      <c r="R1067">
        <f t="shared" si="131"/>
        <v>0</v>
      </c>
      <c r="S1067" s="21" t="str">
        <f t="shared" si="130"/>
        <v>60-69</v>
      </c>
    </row>
    <row r="1068" spans="1:19" ht="15.75" customHeight="1">
      <c r="A1068">
        <f t="shared" si="128"/>
        <v>534</v>
      </c>
      <c r="B1068" s="1">
        <v>2016</v>
      </c>
      <c r="C1068" s="1">
        <v>7</v>
      </c>
      <c r="D1068" s="1" t="s">
        <v>9</v>
      </c>
      <c r="E1068" s="1" t="s">
        <v>18</v>
      </c>
      <c r="F1068" s="1" t="s">
        <v>25</v>
      </c>
      <c r="G1068" s="1">
        <v>87</v>
      </c>
      <c r="H1068" s="1">
        <v>58</v>
      </c>
      <c r="I1068" t="str">
        <f t="shared" si="124"/>
        <v>Won</v>
      </c>
      <c r="J1068">
        <f t="shared" si="120"/>
        <v>1</v>
      </c>
      <c r="K1068">
        <f t="shared" si="121"/>
        <v>0</v>
      </c>
      <c r="L1068">
        <f t="shared" si="122"/>
        <v>0</v>
      </c>
      <c r="M1068">
        <f t="shared" si="117"/>
        <v>8</v>
      </c>
      <c r="N1068" s="6">
        <f t="shared" si="129"/>
        <v>0.53333333333333333</v>
      </c>
      <c r="O1068" t="str">
        <f t="shared" si="118"/>
        <v>N</v>
      </c>
      <c r="P1068" s="14">
        <f>VLOOKUP(E1068, 'Season Position'!$A$70:$C$85,2,FALSE)</f>
        <v>15</v>
      </c>
      <c r="Q1068" s="14" t="str">
        <f>VLOOKUP(E1068, 'Season Position'!$A$70:$C$85,3,FALSE)</f>
        <v>Missed</v>
      </c>
      <c r="R1068">
        <f t="shared" si="131"/>
        <v>1</v>
      </c>
      <c r="S1068" s="21" t="str">
        <f t="shared" si="130"/>
        <v>80-89</v>
      </c>
    </row>
    <row r="1069" spans="1:19" ht="15.75" customHeight="1">
      <c r="A1069">
        <f t="shared" si="128"/>
        <v>534</v>
      </c>
      <c r="B1069" s="1">
        <v>2016</v>
      </c>
      <c r="C1069" s="1">
        <v>7</v>
      </c>
      <c r="D1069" s="1" t="s">
        <v>9</v>
      </c>
      <c r="E1069" s="1" t="s">
        <v>25</v>
      </c>
      <c r="F1069" s="1" t="s">
        <v>18</v>
      </c>
      <c r="G1069" s="1">
        <v>58</v>
      </c>
      <c r="H1069" s="1">
        <v>87</v>
      </c>
      <c r="I1069" t="str">
        <f t="shared" si="124"/>
        <v>Lost</v>
      </c>
      <c r="J1069">
        <f t="shared" si="120"/>
        <v>0</v>
      </c>
      <c r="K1069">
        <f t="shared" si="121"/>
        <v>1</v>
      </c>
      <c r="L1069">
        <f t="shared" si="122"/>
        <v>0</v>
      </c>
      <c r="M1069">
        <f t="shared" si="117"/>
        <v>16</v>
      </c>
      <c r="N1069" s="6">
        <f t="shared" si="129"/>
        <v>0</v>
      </c>
      <c r="O1069" t="str">
        <f t="shared" si="118"/>
        <v>N</v>
      </c>
      <c r="P1069" s="14">
        <f>VLOOKUP(E1069, 'Season Position'!$A$70:$C$85,2,FALSE)</f>
        <v>11</v>
      </c>
      <c r="Q1069" s="14" t="str">
        <f>VLOOKUP(E1069, 'Season Position'!$A$70:$C$85,3,FALSE)</f>
        <v>Missed</v>
      </c>
      <c r="R1069">
        <f t="shared" si="131"/>
        <v>0</v>
      </c>
      <c r="S1069" s="21" t="str">
        <f t="shared" si="130"/>
        <v>50-59</v>
      </c>
    </row>
    <row r="1070" spans="1:19" ht="15.75" customHeight="1">
      <c r="A1070">
        <f t="shared" si="128"/>
        <v>535</v>
      </c>
      <c r="B1070" s="1">
        <v>2016</v>
      </c>
      <c r="C1070" s="1">
        <v>7</v>
      </c>
      <c r="D1070" s="1" t="s">
        <v>9</v>
      </c>
      <c r="E1070" s="1" t="s">
        <v>33</v>
      </c>
      <c r="F1070" s="1" t="s">
        <v>31</v>
      </c>
      <c r="G1070" s="1">
        <v>104</v>
      </c>
      <c r="H1070" s="1">
        <v>75</v>
      </c>
      <c r="I1070" t="str">
        <f t="shared" si="124"/>
        <v>Won</v>
      </c>
      <c r="J1070">
        <f t="shared" si="120"/>
        <v>1</v>
      </c>
      <c r="K1070">
        <f t="shared" si="121"/>
        <v>0</v>
      </c>
      <c r="L1070">
        <f t="shared" si="122"/>
        <v>0</v>
      </c>
      <c r="M1070">
        <f t="shared" si="117"/>
        <v>2</v>
      </c>
      <c r="N1070" s="6">
        <f t="shared" si="129"/>
        <v>0.93333333333333335</v>
      </c>
      <c r="O1070" t="str">
        <f t="shared" si="118"/>
        <v>Y</v>
      </c>
      <c r="P1070" s="14">
        <f>VLOOKUP(E1070, 'Season Position'!$A$70:$C$85,2,FALSE)</f>
        <v>5</v>
      </c>
      <c r="Q1070" s="14" t="str">
        <f>VLOOKUP(E1070, 'Season Position'!$A$70:$C$85,3,FALSE)</f>
        <v>Playoffs</v>
      </c>
      <c r="R1070">
        <f t="shared" si="131"/>
        <v>1</v>
      </c>
      <c r="S1070" s="21" t="str">
        <f t="shared" si="130"/>
        <v>100-109</v>
      </c>
    </row>
    <row r="1071" spans="1:19" ht="15.75" customHeight="1">
      <c r="A1071">
        <f t="shared" si="128"/>
        <v>535</v>
      </c>
      <c r="B1071" s="1">
        <v>2016</v>
      </c>
      <c r="C1071" s="1">
        <v>7</v>
      </c>
      <c r="D1071" s="1" t="s">
        <v>9</v>
      </c>
      <c r="E1071" s="1" t="s">
        <v>31</v>
      </c>
      <c r="F1071" s="1" t="s">
        <v>33</v>
      </c>
      <c r="G1071" s="1">
        <v>75</v>
      </c>
      <c r="H1071" s="1">
        <v>104</v>
      </c>
      <c r="I1071" t="str">
        <f t="shared" si="124"/>
        <v>Lost</v>
      </c>
      <c r="J1071">
        <f t="shared" si="120"/>
        <v>0</v>
      </c>
      <c r="K1071">
        <f t="shared" si="121"/>
        <v>1</v>
      </c>
      <c r="L1071">
        <f t="shared" si="122"/>
        <v>0</v>
      </c>
      <c r="M1071">
        <f t="shared" si="117"/>
        <v>11</v>
      </c>
      <c r="N1071" s="6">
        <f t="shared" si="129"/>
        <v>0.33333333333333337</v>
      </c>
      <c r="O1071" t="str">
        <f t="shared" si="118"/>
        <v>N</v>
      </c>
      <c r="P1071" s="14">
        <f>VLOOKUP(E1071, 'Season Position'!$A$70:$C$85,2,FALSE)</f>
        <v>14</v>
      </c>
      <c r="Q1071" s="14" t="str">
        <f>VLOOKUP(E1071, 'Season Position'!$A$70:$C$85,3,FALSE)</f>
        <v>Missed</v>
      </c>
      <c r="R1071">
        <f t="shared" si="131"/>
        <v>0</v>
      </c>
      <c r="S1071" s="21" t="str">
        <f t="shared" si="130"/>
        <v>70-79</v>
      </c>
    </row>
    <row r="1072" spans="1:19" ht="15.75" customHeight="1">
      <c r="A1072">
        <f t="shared" si="128"/>
        <v>536</v>
      </c>
      <c r="B1072" s="1">
        <v>2016</v>
      </c>
      <c r="C1072" s="1">
        <v>8</v>
      </c>
      <c r="D1072" s="1" t="s">
        <v>9</v>
      </c>
      <c r="E1072" s="1" t="s">
        <v>25</v>
      </c>
      <c r="F1072" t="str">
        <f>E1073</f>
        <v>Ben Hendy</v>
      </c>
      <c r="G1072" s="1">
        <v>59</v>
      </c>
      <c r="H1072">
        <f>G1073</f>
        <v>96</v>
      </c>
      <c r="I1072" t="str">
        <f t="shared" ref="I1072:I1087" si="132">IF(G1072&gt;H1072, "Won", IF(G1072&lt;H1072, "Lost", "Tie"))</f>
        <v>Lost</v>
      </c>
      <c r="J1072">
        <f t="shared" ref="J1072:J1087" si="133">IF(I1072="Won", 1, 0)</f>
        <v>0</v>
      </c>
      <c r="K1072">
        <f t="shared" ref="K1072:K1087" si="134">IF(I1072="Lost", 1, 0)</f>
        <v>1</v>
      </c>
      <c r="L1072">
        <f t="shared" ref="L1072:L1087" si="135">IF(I1072="Tie", 1, 0)</f>
        <v>0</v>
      </c>
      <c r="M1072">
        <f t="shared" si="117"/>
        <v>15</v>
      </c>
      <c r="N1072" s="6">
        <f t="shared" si="129"/>
        <v>6.6666666666666652E-2</v>
      </c>
      <c r="O1072" t="str">
        <f t="shared" si="118"/>
        <v>N</v>
      </c>
      <c r="P1072" s="14">
        <f>VLOOKUP(E1072, 'Season Position'!$A$70:$C$85,2,FALSE)</f>
        <v>11</v>
      </c>
      <c r="Q1072" s="14" t="str">
        <f>VLOOKUP(E1072, 'Season Position'!$A$70:$C$85,3,FALSE)</f>
        <v>Missed</v>
      </c>
      <c r="R1072">
        <f t="shared" si="131"/>
        <v>0</v>
      </c>
      <c r="S1072" s="21" t="str">
        <f t="shared" si="130"/>
        <v>50-59</v>
      </c>
    </row>
    <row r="1073" spans="1:19" ht="15.75" customHeight="1">
      <c r="A1073">
        <f t="shared" si="128"/>
        <v>536</v>
      </c>
      <c r="B1073" s="1">
        <v>2016</v>
      </c>
      <c r="C1073" s="1">
        <v>8</v>
      </c>
      <c r="D1073" s="1" t="s">
        <v>9</v>
      </c>
      <c r="E1073" s="1" t="s">
        <v>10</v>
      </c>
      <c r="F1073" t="str">
        <f>E1072</f>
        <v>Neil Hawke</v>
      </c>
      <c r="G1073" s="1">
        <v>96</v>
      </c>
      <c r="H1073">
        <f>G1072</f>
        <v>59</v>
      </c>
      <c r="I1073" t="str">
        <f t="shared" si="132"/>
        <v>Won</v>
      </c>
      <c r="J1073">
        <f t="shared" si="133"/>
        <v>1</v>
      </c>
      <c r="K1073">
        <f t="shared" si="134"/>
        <v>0</v>
      </c>
      <c r="L1073">
        <f t="shared" si="135"/>
        <v>0</v>
      </c>
      <c r="M1073">
        <f t="shared" si="117"/>
        <v>5</v>
      </c>
      <c r="N1073" s="6">
        <f t="shared" si="129"/>
        <v>0.73333333333333339</v>
      </c>
      <c r="O1073" t="str">
        <f t="shared" si="118"/>
        <v>N</v>
      </c>
      <c r="P1073" s="14">
        <f>VLOOKUP(E1073, 'Season Position'!$A$70:$C$85,2,FALSE)</f>
        <v>7</v>
      </c>
      <c r="Q1073" s="14" t="str">
        <f>VLOOKUP(E1073, 'Season Position'!$A$70:$C$85,3,FALSE)</f>
        <v>Playoffs</v>
      </c>
      <c r="R1073">
        <f t="shared" si="131"/>
        <v>1</v>
      </c>
      <c r="S1073" s="21" t="str">
        <f t="shared" si="130"/>
        <v>90-99</v>
      </c>
    </row>
    <row r="1074" spans="1:19" ht="15.75" customHeight="1">
      <c r="A1074">
        <f t="shared" si="128"/>
        <v>537</v>
      </c>
      <c r="B1074" s="1">
        <v>2016</v>
      </c>
      <c r="C1074" s="1">
        <v>8</v>
      </c>
      <c r="D1074" s="1" t="s">
        <v>9</v>
      </c>
      <c r="E1074" s="1" t="s">
        <v>26</v>
      </c>
      <c r="F1074" t="str">
        <f>E1075</f>
        <v>Mark Simpson</v>
      </c>
      <c r="G1074" s="1">
        <v>77</v>
      </c>
      <c r="H1074">
        <f>G1075</f>
        <v>98</v>
      </c>
      <c r="I1074" t="str">
        <f t="shared" si="132"/>
        <v>Lost</v>
      </c>
      <c r="J1074">
        <f t="shared" si="133"/>
        <v>0</v>
      </c>
      <c r="K1074">
        <f t="shared" si="134"/>
        <v>1</v>
      </c>
      <c r="L1074">
        <f t="shared" si="135"/>
        <v>0</v>
      </c>
      <c r="M1074">
        <f t="shared" si="117"/>
        <v>9</v>
      </c>
      <c r="N1074" s="6">
        <f t="shared" si="129"/>
        <v>0.46666666666666667</v>
      </c>
      <c r="O1074" t="str">
        <f t="shared" si="118"/>
        <v>N</v>
      </c>
      <c r="P1074" s="14">
        <f>VLOOKUP(E1074, 'Season Position'!$A$70:$C$85,2,FALSE)</f>
        <v>4</v>
      </c>
      <c r="Q1074" s="14" t="str">
        <f>VLOOKUP(E1074, 'Season Position'!$A$70:$C$85,3,FALSE)</f>
        <v>Playoffs</v>
      </c>
      <c r="R1074">
        <f t="shared" si="131"/>
        <v>0</v>
      </c>
      <c r="S1074" s="21" t="str">
        <f t="shared" si="130"/>
        <v>70-79</v>
      </c>
    </row>
    <row r="1075" spans="1:19" ht="15.75" customHeight="1">
      <c r="A1075">
        <f t="shared" si="128"/>
        <v>537</v>
      </c>
      <c r="B1075" s="1">
        <v>2016</v>
      </c>
      <c r="C1075" s="1">
        <v>8</v>
      </c>
      <c r="D1075" s="1" t="s">
        <v>9</v>
      </c>
      <c r="E1075" s="1" t="s">
        <v>16</v>
      </c>
      <c r="F1075" t="str">
        <f>E1074</f>
        <v>Mat Ward</v>
      </c>
      <c r="G1075" s="1">
        <v>98</v>
      </c>
      <c r="H1075">
        <f>G1074</f>
        <v>77</v>
      </c>
      <c r="I1075" t="str">
        <f t="shared" si="132"/>
        <v>Won</v>
      </c>
      <c r="J1075">
        <f t="shared" si="133"/>
        <v>1</v>
      </c>
      <c r="K1075">
        <f t="shared" si="134"/>
        <v>0</v>
      </c>
      <c r="L1075">
        <f t="shared" si="135"/>
        <v>0</v>
      </c>
      <c r="M1075">
        <f t="shared" si="117"/>
        <v>4</v>
      </c>
      <c r="N1075" s="6">
        <f t="shared" si="129"/>
        <v>0.8</v>
      </c>
      <c r="O1075" t="str">
        <f t="shared" si="118"/>
        <v>N</v>
      </c>
      <c r="P1075" s="14">
        <f>VLOOKUP(E1075, 'Season Position'!$A$70:$C$85,2,FALSE)</f>
        <v>6</v>
      </c>
      <c r="Q1075" s="14" t="str">
        <f>VLOOKUP(E1075, 'Season Position'!$A$70:$C$85,3,FALSE)</f>
        <v>Playoffs</v>
      </c>
      <c r="R1075">
        <f t="shared" si="131"/>
        <v>1</v>
      </c>
      <c r="S1075" s="21" t="str">
        <f t="shared" si="130"/>
        <v>90-99</v>
      </c>
    </row>
    <row r="1076" spans="1:19" ht="15.75" customHeight="1">
      <c r="A1076">
        <f t="shared" si="128"/>
        <v>538</v>
      </c>
      <c r="B1076" s="1">
        <v>2016</v>
      </c>
      <c r="C1076" s="1">
        <v>8</v>
      </c>
      <c r="D1076" s="1" t="s">
        <v>9</v>
      </c>
      <c r="E1076" s="1" t="s">
        <v>34</v>
      </c>
      <c r="F1076" t="str">
        <f>E1077</f>
        <v>Owen Williams</v>
      </c>
      <c r="G1076" s="1">
        <v>73</v>
      </c>
      <c r="H1076">
        <f>G1077</f>
        <v>102</v>
      </c>
      <c r="I1076" t="str">
        <f t="shared" si="132"/>
        <v>Lost</v>
      </c>
      <c r="J1076">
        <f t="shared" si="133"/>
        <v>0</v>
      </c>
      <c r="K1076">
        <f t="shared" si="134"/>
        <v>1</v>
      </c>
      <c r="L1076">
        <f t="shared" si="135"/>
        <v>0</v>
      </c>
      <c r="M1076">
        <f t="shared" si="117"/>
        <v>11</v>
      </c>
      <c r="N1076" s="6">
        <f t="shared" si="129"/>
        <v>0.33333333333333337</v>
      </c>
      <c r="O1076" t="str">
        <f t="shared" si="118"/>
        <v>N</v>
      </c>
      <c r="P1076" s="14">
        <f>VLOOKUP(E1076, 'Season Position'!$A$70:$C$85,2,FALSE)</f>
        <v>9</v>
      </c>
      <c r="Q1076" s="14" t="str">
        <f>VLOOKUP(E1076, 'Season Position'!$A$70:$C$85,3,FALSE)</f>
        <v>Missed</v>
      </c>
      <c r="R1076">
        <f t="shared" si="131"/>
        <v>0</v>
      </c>
      <c r="S1076" s="21" t="str">
        <f t="shared" si="130"/>
        <v>70-79</v>
      </c>
    </row>
    <row r="1077" spans="1:19" ht="15.75" customHeight="1">
      <c r="A1077">
        <f t="shared" si="128"/>
        <v>538</v>
      </c>
      <c r="B1077" s="1">
        <v>2016</v>
      </c>
      <c r="C1077" s="1">
        <v>8</v>
      </c>
      <c r="D1077" s="1" t="s">
        <v>9</v>
      </c>
      <c r="E1077" s="1" t="s">
        <v>62</v>
      </c>
      <c r="F1077" t="str">
        <f>E1076</f>
        <v>Jamie Blair</v>
      </c>
      <c r="G1077" s="1">
        <v>102</v>
      </c>
      <c r="H1077">
        <f>G1076</f>
        <v>73</v>
      </c>
      <c r="I1077" t="str">
        <f t="shared" si="132"/>
        <v>Won</v>
      </c>
      <c r="J1077">
        <f t="shared" si="133"/>
        <v>1</v>
      </c>
      <c r="K1077">
        <f t="shared" si="134"/>
        <v>0</v>
      </c>
      <c r="L1077">
        <f t="shared" si="135"/>
        <v>0</v>
      </c>
      <c r="M1077">
        <f t="shared" si="117"/>
        <v>2</v>
      </c>
      <c r="N1077" s="6">
        <f t="shared" si="129"/>
        <v>0.93333333333333335</v>
      </c>
      <c r="O1077" t="str">
        <f t="shared" si="118"/>
        <v>Y</v>
      </c>
      <c r="P1077" s="14">
        <f>VLOOKUP(E1077, 'Season Position'!$A$70:$C$85,2,FALSE)</f>
        <v>10</v>
      </c>
      <c r="Q1077" s="14" t="str">
        <f>VLOOKUP(E1077, 'Season Position'!$A$70:$C$85,3,FALSE)</f>
        <v>Missed</v>
      </c>
      <c r="R1077">
        <f t="shared" si="131"/>
        <v>1</v>
      </c>
      <c r="S1077" s="21" t="str">
        <f t="shared" si="130"/>
        <v>100-109</v>
      </c>
    </row>
    <row r="1078" spans="1:19" ht="15.75" customHeight="1">
      <c r="A1078">
        <f t="shared" si="128"/>
        <v>539</v>
      </c>
      <c r="B1078" s="1">
        <v>2016</v>
      </c>
      <c r="C1078" s="1">
        <v>8</v>
      </c>
      <c r="D1078" s="1" t="s">
        <v>9</v>
      </c>
      <c r="E1078" s="1" t="s">
        <v>32</v>
      </c>
      <c r="F1078" t="str">
        <f>E1079</f>
        <v>James Goodson</v>
      </c>
      <c r="G1078" s="1">
        <v>99</v>
      </c>
      <c r="H1078">
        <f>G1079</f>
        <v>82</v>
      </c>
      <c r="I1078" t="str">
        <f t="shared" si="132"/>
        <v>Won</v>
      </c>
      <c r="J1078">
        <f t="shared" si="133"/>
        <v>1</v>
      </c>
      <c r="K1078">
        <f t="shared" si="134"/>
        <v>0</v>
      </c>
      <c r="L1078">
        <f t="shared" si="135"/>
        <v>0</v>
      </c>
      <c r="M1078">
        <f t="shared" si="117"/>
        <v>3</v>
      </c>
      <c r="N1078" s="6">
        <f t="shared" si="129"/>
        <v>0.8666666666666667</v>
      </c>
      <c r="O1078" t="str">
        <f t="shared" si="118"/>
        <v>N</v>
      </c>
      <c r="P1078" s="14">
        <f>VLOOKUP(E1078, 'Season Position'!$A$70:$C$85,2,FALSE)</f>
        <v>3</v>
      </c>
      <c r="Q1078" s="14" t="str">
        <f>VLOOKUP(E1078, 'Season Position'!$A$70:$C$85,3,FALSE)</f>
        <v>Playoffs</v>
      </c>
      <c r="R1078">
        <f t="shared" si="131"/>
        <v>1</v>
      </c>
      <c r="S1078" s="21" t="str">
        <f t="shared" si="130"/>
        <v>90-99</v>
      </c>
    </row>
    <row r="1079" spans="1:19" ht="15.75" customHeight="1">
      <c r="A1079">
        <f t="shared" si="128"/>
        <v>539</v>
      </c>
      <c r="B1079" s="1">
        <v>2016</v>
      </c>
      <c r="C1079" s="1">
        <v>8</v>
      </c>
      <c r="D1079" s="1" t="s">
        <v>9</v>
      </c>
      <c r="E1079" s="1" t="s">
        <v>28</v>
      </c>
      <c r="F1079" t="str">
        <f>E1078</f>
        <v>Chris Hill</v>
      </c>
      <c r="G1079" s="1">
        <v>82</v>
      </c>
      <c r="H1079">
        <f>G1078</f>
        <v>99</v>
      </c>
      <c r="I1079" t="str">
        <f t="shared" si="132"/>
        <v>Lost</v>
      </c>
      <c r="J1079">
        <f t="shared" si="133"/>
        <v>0</v>
      </c>
      <c r="K1079">
        <f t="shared" si="134"/>
        <v>1</v>
      </c>
      <c r="L1079">
        <f t="shared" si="135"/>
        <v>0</v>
      </c>
      <c r="M1079">
        <f t="shared" si="117"/>
        <v>8</v>
      </c>
      <c r="N1079" s="6">
        <f t="shared" si="129"/>
        <v>0.53333333333333333</v>
      </c>
      <c r="O1079" t="str">
        <f t="shared" si="118"/>
        <v>N</v>
      </c>
      <c r="P1079" s="14">
        <f>VLOOKUP(E1079, 'Season Position'!$A$70:$C$85,2,FALSE)</f>
        <v>2</v>
      </c>
      <c r="Q1079" s="14" t="str">
        <f>VLOOKUP(E1079, 'Season Position'!$A$70:$C$85,3,FALSE)</f>
        <v>Playoffs</v>
      </c>
      <c r="R1079">
        <f t="shared" si="131"/>
        <v>0</v>
      </c>
      <c r="S1079" s="21" t="str">
        <f t="shared" si="130"/>
        <v>80-89</v>
      </c>
    </row>
    <row r="1080" spans="1:19" ht="15.75" customHeight="1">
      <c r="A1080">
        <f t="shared" si="128"/>
        <v>540</v>
      </c>
      <c r="B1080" s="1">
        <v>2016</v>
      </c>
      <c r="C1080" s="1">
        <v>8</v>
      </c>
      <c r="D1080" s="1" t="s">
        <v>9</v>
      </c>
      <c r="E1080" s="1" t="s">
        <v>72</v>
      </c>
      <c r="F1080" t="str">
        <f>E1081</f>
        <v>Steve Smith</v>
      </c>
      <c r="G1080" s="1">
        <v>63</v>
      </c>
      <c r="H1080">
        <f>G1081</f>
        <v>54</v>
      </c>
      <c r="I1080" t="str">
        <f t="shared" si="132"/>
        <v>Won</v>
      </c>
      <c r="J1080">
        <f t="shared" si="133"/>
        <v>1</v>
      </c>
      <c r="K1080">
        <f t="shared" si="134"/>
        <v>0</v>
      </c>
      <c r="L1080">
        <f t="shared" si="135"/>
        <v>0</v>
      </c>
      <c r="M1080">
        <f t="shared" si="117"/>
        <v>14</v>
      </c>
      <c r="N1080" s="6">
        <f t="shared" si="129"/>
        <v>0.1333333333333333</v>
      </c>
      <c r="O1080" t="str">
        <f t="shared" si="118"/>
        <v>N</v>
      </c>
      <c r="P1080" s="14">
        <f>VLOOKUP(E1080, 'Season Position'!$A$70:$C$85,2,FALSE)</f>
        <v>13</v>
      </c>
      <c r="Q1080" s="14" t="str">
        <f>VLOOKUP(E1080, 'Season Position'!$A$70:$C$85,3,FALSE)</f>
        <v>Missed</v>
      </c>
      <c r="R1080">
        <f t="shared" si="131"/>
        <v>1</v>
      </c>
      <c r="S1080" s="21" t="str">
        <f t="shared" si="130"/>
        <v>60-69</v>
      </c>
    </row>
    <row r="1081" spans="1:19" ht="15.75" customHeight="1">
      <c r="A1081">
        <f t="shared" si="128"/>
        <v>540</v>
      </c>
      <c r="B1081" s="1">
        <v>2016</v>
      </c>
      <c r="C1081" s="1">
        <v>8</v>
      </c>
      <c r="D1081" s="1" t="s">
        <v>9</v>
      </c>
      <c r="E1081" s="1" t="s">
        <v>33</v>
      </c>
      <c r="F1081" t="str">
        <f>E1080</f>
        <v>Stewart Carter</v>
      </c>
      <c r="G1081" s="1">
        <v>54</v>
      </c>
      <c r="H1081">
        <f>G1080</f>
        <v>63</v>
      </c>
      <c r="I1081" t="str">
        <f t="shared" si="132"/>
        <v>Lost</v>
      </c>
      <c r="J1081">
        <f t="shared" si="133"/>
        <v>0</v>
      </c>
      <c r="K1081">
        <f t="shared" si="134"/>
        <v>1</v>
      </c>
      <c r="L1081">
        <f t="shared" si="135"/>
        <v>0</v>
      </c>
      <c r="M1081">
        <f t="shared" si="117"/>
        <v>16</v>
      </c>
      <c r="N1081" s="6">
        <f t="shared" si="129"/>
        <v>0</v>
      </c>
      <c r="O1081" t="str">
        <f t="shared" si="118"/>
        <v>N</v>
      </c>
      <c r="P1081" s="14">
        <f>VLOOKUP(E1081, 'Season Position'!$A$70:$C$85,2,FALSE)</f>
        <v>5</v>
      </c>
      <c r="Q1081" s="14" t="str">
        <f>VLOOKUP(E1081, 'Season Position'!$A$70:$C$85,3,FALSE)</f>
        <v>Playoffs</v>
      </c>
      <c r="R1081">
        <f t="shared" si="131"/>
        <v>0</v>
      </c>
      <c r="S1081" s="21" t="str">
        <f t="shared" si="130"/>
        <v>50-59</v>
      </c>
    </row>
    <row r="1082" spans="1:19" ht="15.75" customHeight="1">
      <c r="A1082">
        <f t="shared" si="128"/>
        <v>541</v>
      </c>
      <c r="B1082" s="1">
        <v>2016</v>
      </c>
      <c r="C1082" s="1">
        <v>8</v>
      </c>
      <c r="D1082" s="1" t="s">
        <v>9</v>
      </c>
      <c r="E1082" s="1" t="s">
        <v>12</v>
      </c>
      <c r="F1082" t="str">
        <f>E1083</f>
        <v>Jay Kelly</v>
      </c>
      <c r="G1082" s="1">
        <v>115</v>
      </c>
      <c r="H1082">
        <f>G1083</f>
        <v>65</v>
      </c>
      <c r="I1082" t="str">
        <f t="shared" si="132"/>
        <v>Won</v>
      </c>
      <c r="J1082">
        <f t="shared" si="133"/>
        <v>1</v>
      </c>
      <c r="K1082">
        <f t="shared" si="134"/>
        <v>0</v>
      </c>
      <c r="L1082">
        <f t="shared" si="135"/>
        <v>0</v>
      </c>
      <c r="M1082">
        <f t="shared" si="117"/>
        <v>1</v>
      </c>
      <c r="N1082" s="6">
        <f t="shared" si="129"/>
        <v>1</v>
      </c>
      <c r="O1082" t="str">
        <f t="shared" si="118"/>
        <v>Y</v>
      </c>
      <c r="P1082" s="14">
        <f>VLOOKUP(E1082, 'Season Position'!$A$70:$C$85,2,FALSE)</f>
        <v>8</v>
      </c>
      <c r="Q1082" s="14" t="str">
        <f>VLOOKUP(E1082, 'Season Position'!$A$70:$C$85,3,FALSE)</f>
        <v>Playoffs</v>
      </c>
      <c r="R1082">
        <f t="shared" si="131"/>
        <v>1</v>
      </c>
      <c r="S1082" s="21" t="str">
        <f t="shared" si="130"/>
        <v>110-119</v>
      </c>
    </row>
    <row r="1083" spans="1:19" ht="15.75" customHeight="1">
      <c r="A1083">
        <f t="shared" si="128"/>
        <v>541</v>
      </c>
      <c r="B1083" s="1">
        <v>2016</v>
      </c>
      <c r="C1083" s="1">
        <v>8</v>
      </c>
      <c r="D1083" s="1" t="s">
        <v>9</v>
      </c>
      <c r="E1083" s="1" t="s">
        <v>30</v>
      </c>
      <c r="F1083" t="str">
        <f>E1082</f>
        <v>Dan Sayles</v>
      </c>
      <c r="G1083" s="1">
        <v>65</v>
      </c>
      <c r="H1083">
        <f>G1082</f>
        <v>115</v>
      </c>
      <c r="I1083" t="str">
        <f t="shared" si="132"/>
        <v>Lost</v>
      </c>
      <c r="J1083">
        <f t="shared" si="133"/>
        <v>0</v>
      </c>
      <c r="K1083">
        <f t="shared" si="134"/>
        <v>1</v>
      </c>
      <c r="L1083">
        <f t="shared" si="135"/>
        <v>0</v>
      </c>
      <c r="M1083">
        <f t="shared" si="117"/>
        <v>13</v>
      </c>
      <c r="N1083" s="6">
        <f t="shared" si="129"/>
        <v>0.19999999999999996</v>
      </c>
      <c r="O1083" t="str">
        <f t="shared" si="118"/>
        <v>N</v>
      </c>
      <c r="P1083" s="14">
        <f>VLOOKUP(E1083, 'Season Position'!$A$70:$C$85,2,FALSE)</f>
        <v>12</v>
      </c>
      <c r="Q1083" s="14" t="str">
        <f>VLOOKUP(E1083, 'Season Position'!$A$70:$C$85,3,FALSE)</f>
        <v>Missed</v>
      </c>
      <c r="R1083">
        <f t="shared" si="131"/>
        <v>0</v>
      </c>
      <c r="S1083" s="21" t="str">
        <f t="shared" si="130"/>
        <v>60-69</v>
      </c>
    </row>
    <row r="1084" spans="1:19" ht="15.75" customHeight="1">
      <c r="A1084">
        <f t="shared" si="128"/>
        <v>542</v>
      </c>
      <c r="B1084" s="1">
        <v>2016</v>
      </c>
      <c r="C1084" s="1">
        <v>8</v>
      </c>
      <c r="D1084" s="1" t="s">
        <v>9</v>
      </c>
      <c r="E1084" s="1" t="s">
        <v>31</v>
      </c>
      <c r="F1084" t="str">
        <f>E1085</f>
        <v>David Slater</v>
      </c>
      <c r="G1084" s="1">
        <v>93</v>
      </c>
      <c r="H1084">
        <f>G1085</f>
        <v>95</v>
      </c>
      <c r="I1084" t="str">
        <f t="shared" si="132"/>
        <v>Lost</v>
      </c>
      <c r="J1084">
        <f t="shared" si="133"/>
        <v>0</v>
      </c>
      <c r="K1084">
        <f t="shared" si="134"/>
        <v>1</v>
      </c>
      <c r="L1084">
        <f t="shared" si="135"/>
        <v>0</v>
      </c>
      <c r="M1084">
        <f t="shared" si="117"/>
        <v>7</v>
      </c>
      <c r="N1084" s="6">
        <f t="shared" si="129"/>
        <v>0.6</v>
      </c>
      <c r="O1084" t="str">
        <f t="shared" si="118"/>
        <v>N</v>
      </c>
      <c r="P1084" s="14">
        <f>VLOOKUP(E1084, 'Season Position'!$A$70:$C$85,2,FALSE)</f>
        <v>14</v>
      </c>
      <c r="Q1084" s="14" t="str">
        <f>VLOOKUP(E1084, 'Season Position'!$A$70:$C$85,3,FALSE)</f>
        <v>Missed</v>
      </c>
      <c r="R1084">
        <f t="shared" si="131"/>
        <v>0</v>
      </c>
      <c r="S1084" s="21" t="str">
        <f t="shared" si="130"/>
        <v>90-99</v>
      </c>
    </row>
    <row r="1085" spans="1:19" ht="15.75" customHeight="1">
      <c r="A1085">
        <f t="shared" si="128"/>
        <v>542</v>
      </c>
      <c r="B1085" s="1">
        <v>2016</v>
      </c>
      <c r="C1085" s="1">
        <v>8</v>
      </c>
      <c r="D1085" s="1" t="s">
        <v>9</v>
      </c>
      <c r="E1085" s="1" t="s">
        <v>13</v>
      </c>
      <c r="F1085" t="str">
        <f>E1084</f>
        <v>Ian Kulkowski</v>
      </c>
      <c r="G1085" s="1">
        <v>95</v>
      </c>
      <c r="H1085">
        <f>G1084</f>
        <v>93</v>
      </c>
      <c r="I1085" t="str">
        <f t="shared" si="132"/>
        <v>Won</v>
      </c>
      <c r="J1085">
        <f t="shared" si="133"/>
        <v>1</v>
      </c>
      <c r="K1085">
        <f t="shared" si="134"/>
        <v>0</v>
      </c>
      <c r="L1085">
        <f t="shared" si="135"/>
        <v>0</v>
      </c>
      <c r="M1085">
        <f t="shared" si="117"/>
        <v>6</v>
      </c>
      <c r="N1085" s="6">
        <f t="shared" si="129"/>
        <v>0.66666666666666674</v>
      </c>
      <c r="O1085" t="str">
        <f t="shared" si="118"/>
        <v>N</v>
      </c>
      <c r="P1085" s="14">
        <f>VLOOKUP(E1085, 'Season Position'!$A$70:$C$85,2,FALSE)</f>
        <v>1</v>
      </c>
      <c r="Q1085" s="14" t="str">
        <f>VLOOKUP(E1085, 'Season Position'!$A$70:$C$85,3,FALSE)</f>
        <v>Playoffs</v>
      </c>
      <c r="R1085">
        <f t="shared" si="131"/>
        <v>1</v>
      </c>
      <c r="S1085" s="21" t="str">
        <f t="shared" si="130"/>
        <v>90-99</v>
      </c>
    </row>
    <row r="1086" spans="1:19" ht="15.75" customHeight="1">
      <c r="A1086">
        <f t="shared" si="128"/>
        <v>543</v>
      </c>
      <c r="B1086" s="1">
        <v>2016</v>
      </c>
      <c r="C1086" s="1">
        <v>8</v>
      </c>
      <c r="D1086" s="1" t="s">
        <v>9</v>
      </c>
      <c r="E1086" s="1" t="s">
        <v>18</v>
      </c>
      <c r="F1086" t="str">
        <f>E1087</f>
        <v>Max Cubberley</v>
      </c>
      <c r="G1086" s="1">
        <v>76</v>
      </c>
      <c r="H1086">
        <f>G1087</f>
        <v>66</v>
      </c>
      <c r="I1086" t="str">
        <f t="shared" si="132"/>
        <v>Won</v>
      </c>
      <c r="J1086">
        <f t="shared" si="133"/>
        <v>1</v>
      </c>
      <c r="K1086">
        <f t="shared" si="134"/>
        <v>0</v>
      </c>
      <c r="L1086">
        <f t="shared" si="135"/>
        <v>0</v>
      </c>
      <c r="M1086">
        <f t="shared" si="117"/>
        <v>10</v>
      </c>
      <c r="N1086" s="6">
        <f t="shared" si="129"/>
        <v>0.4</v>
      </c>
      <c r="O1086" t="str">
        <f t="shared" si="118"/>
        <v>N</v>
      </c>
      <c r="P1086" s="14">
        <f>VLOOKUP(E1086, 'Season Position'!$A$70:$C$85,2,FALSE)</f>
        <v>15</v>
      </c>
      <c r="Q1086" s="14" t="str">
        <f>VLOOKUP(E1086, 'Season Position'!$A$70:$C$85,3,FALSE)</f>
        <v>Missed</v>
      </c>
      <c r="R1086">
        <f t="shared" si="131"/>
        <v>1</v>
      </c>
      <c r="S1086" s="21" t="str">
        <f t="shared" si="130"/>
        <v>70-79</v>
      </c>
    </row>
    <row r="1087" spans="1:19" ht="15.75" customHeight="1">
      <c r="A1087">
        <f t="shared" si="128"/>
        <v>543</v>
      </c>
      <c r="B1087" s="1">
        <v>2016</v>
      </c>
      <c r="C1087" s="1">
        <v>8</v>
      </c>
      <c r="D1087" s="1" t="s">
        <v>9</v>
      </c>
      <c r="E1087" s="1" t="s">
        <v>21</v>
      </c>
      <c r="F1087" t="str">
        <f>E1086</f>
        <v>Geoffrey Manboob</v>
      </c>
      <c r="G1087" s="1">
        <v>66</v>
      </c>
      <c r="H1087">
        <f>G1086</f>
        <v>76</v>
      </c>
      <c r="I1087" t="str">
        <f t="shared" si="132"/>
        <v>Lost</v>
      </c>
      <c r="J1087">
        <f t="shared" si="133"/>
        <v>0</v>
      </c>
      <c r="K1087">
        <f t="shared" si="134"/>
        <v>1</v>
      </c>
      <c r="L1087">
        <f t="shared" si="135"/>
        <v>0</v>
      </c>
      <c r="M1087">
        <f t="shared" si="117"/>
        <v>12</v>
      </c>
      <c r="N1087" s="6">
        <f t="shared" si="129"/>
        <v>0.26666666666666672</v>
      </c>
      <c r="O1087" t="str">
        <f t="shared" si="118"/>
        <v>N</v>
      </c>
      <c r="P1087" s="14">
        <f>VLOOKUP(E1087, 'Season Position'!$A$70:$C$85,2,FALSE)</f>
        <v>16</v>
      </c>
      <c r="Q1087" s="14" t="str">
        <f>VLOOKUP(E1087, 'Season Position'!$A$70:$C$85,3,FALSE)</f>
        <v>Missed</v>
      </c>
      <c r="R1087">
        <f t="shared" si="131"/>
        <v>0</v>
      </c>
      <c r="S1087" s="21" t="str">
        <f t="shared" si="130"/>
        <v>60-69</v>
      </c>
    </row>
    <row r="1088" spans="1:19" ht="15.75" customHeight="1">
      <c r="A1088">
        <f t="shared" si="128"/>
        <v>544</v>
      </c>
      <c r="B1088" s="1">
        <v>2016</v>
      </c>
      <c r="C1088" s="1">
        <v>9</v>
      </c>
      <c r="D1088" s="1" t="s">
        <v>9</v>
      </c>
      <c r="E1088" s="1" t="s">
        <v>10</v>
      </c>
      <c r="F1088" t="str">
        <f t="shared" ref="F1088" si="136">E1089</f>
        <v>Jamie Blair</v>
      </c>
      <c r="G1088" s="1">
        <v>77</v>
      </c>
      <c r="H1088">
        <f>G1089</f>
        <v>83</v>
      </c>
      <c r="I1088" t="str">
        <f t="shared" ref="I1088:I1119" si="137">IF(G1088&gt;H1088, "Won", IF(G1088&lt;H1088, "Lost", "Tie"))</f>
        <v>Lost</v>
      </c>
      <c r="J1088">
        <f t="shared" ref="J1088:J1119" si="138">IF(I1088="Won", 1, 0)</f>
        <v>0</v>
      </c>
      <c r="K1088">
        <f t="shared" ref="K1088:K1119" si="139">IF(I1088="Lost", 1, 0)</f>
        <v>1</v>
      </c>
      <c r="L1088">
        <f t="shared" ref="L1088:L1119" si="140">IF(I1088="Tie", 1, 0)</f>
        <v>0</v>
      </c>
      <c r="M1088">
        <f t="shared" ref="M1088:M1119" si="141">1+SUMPRODUCT(($B$2:$B$10000=B1088)*($C$2:$C$10000=C1088)*($G$2:$G$10000&gt;G1088))</f>
        <v>11</v>
      </c>
      <c r="N1088" s="6">
        <f t="shared" si="129"/>
        <v>0.33333333333333337</v>
      </c>
      <c r="O1088" t="str">
        <f t="shared" ref="O1088:O1119" si="142">IF(G1088&gt;99, "Y", "N")</f>
        <v>N</v>
      </c>
      <c r="P1088" s="14">
        <f>VLOOKUP(E1088, 'Season Position'!$A$70:$C$85,2,FALSE)</f>
        <v>7</v>
      </c>
      <c r="Q1088" s="14" t="str">
        <f>VLOOKUP(E1088, 'Season Position'!$A$70:$C$85,3,FALSE)</f>
        <v>Playoffs</v>
      </c>
      <c r="R1088">
        <f t="shared" si="131"/>
        <v>0</v>
      </c>
      <c r="S1088" s="21" t="str">
        <f t="shared" si="130"/>
        <v>70-79</v>
      </c>
    </row>
    <row r="1089" spans="1:19" ht="15.75" customHeight="1">
      <c r="A1089">
        <f t="shared" ref="A1089:A1152" si="143">A1087+1</f>
        <v>544</v>
      </c>
      <c r="B1089" s="1">
        <v>2016</v>
      </c>
      <c r="C1089" s="1">
        <v>9</v>
      </c>
      <c r="D1089" s="1" t="s">
        <v>9</v>
      </c>
      <c r="E1089" s="1" t="s">
        <v>34</v>
      </c>
      <c r="F1089" t="str">
        <f t="shared" ref="F1089" si="144">E1088</f>
        <v>Ben Hendy</v>
      </c>
      <c r="G1089" s="1">
        <v>83</v>
      </c>
      <c r="H1089">
        <f>G1088</f>
        <v>77</v>
      </c>
      <c r="I1089" t="str">
        <f t="shared" si="137"/>
        <v>Won</v>
      </c>
      <c r="J1089">
        <f t="shared" si="138"/>
        <v>1</v>
      </c>
      <c r="K1089">
        <f t="shared" si="139"/>
        <v>0</v>
      </c>
      <c r="L1089">
        <f t="shared" si="140"/>
        <v>0</v>
      </c>
      <c r="M1089">
        <f t="shared" si="141"/>
        <v>9</v>
      </c>
      <c r="N1089" s="6">
        <f t="shared" ref="N1089:N1119" si="145">1-((M1089-1)/15)</f>
        <v>0.46666666666666667</v>
      </c>
      <c r="O1089" t="str">
        <f t="shared" si="142"/>
        <v>N</v>
      </c>
      <c r="P1089" s="14">
        <f>VLOOKUP(E1089, 'Season Position'!$A$70:$C$85,2,FALSE)</f>
        <v>9</v>
      </c>
      <c r="Q1089" s="14" t="str">
        <f>VLOOKUP(E1089, 'Season Position'!$A$70:$C$85,3,FALSE)</f>
        <v>Missed</v>
      </c>
      <c r="R1089">
        <f t="shared" si="131"/>
        <v>1</v>
      </c>
      <c r="S1089" s="21" t="str">
        <f t="shared" si="130"/>
        <v>80-89</v>
      </c>
    </row>
    <row r="1090" spans="1:19" ht="15.75" customHeight="1">
      <c r="A1090">
        <f t="shared" si="143"/>
        <v>545</v>
      </c>
      <c r="B1090" s="1">
        <v>2016</v>
      </c>
      <c r="C1090" s="1">
        <v>9</v>
      </c>
      <c r="D1090" s="1" t="s">
        <v>9</v>
      </c>
      <c r="E1090" s="1" t="s">
        <v>16</v>
      </c>
      <c r="F1090" t="str">
        <f t="shared" ref="F1090" si="146">E1091</f>
        <v>Stewart Carter</v>
      </c>
      <c r="G1090" s="1">
        <v>126</v>
      </c>
      <c r="H1090">
        <f t="shared" ref="H1090" si="147">G1091</f>
        <v>85</v>
      </c>
      <c r="I1090" t="str">
        <f t="shared" si="137"/>
        <v>Won</v>
      </c>
      <c r="J1090">
        <f t="shared" si="138"/>
        <v>1</v>
      </c>
      <c r="K1090">
        <f t="shared" si="139"/>
        <v>0</v>
      </c>
      <c r="L1090">
        <f t="shared" si="140"/>
        <v>0</v>
      </c>
      <c r="M1090">
        <f t="shared" si="141"/>
        <v>1</v>
      </c>
      <c r="N1090" s="6">
        <f t="shared" si="145"/>
        <v>1</v>
      </c>
      <c r="O1090" t="str">
        <f t="shared" si="142"/>
        <v>Y</v>
      </c>
      <c r="P1090" s="14">
        <f>VLOOKUP(E1090, 'Season Position'!$A$70:$C$85,2,FALSE)</f>
        <v>6</v>
      </c>
      <c r="Q1090" s="14" t="str">
        <f>VLOOKUP(E1090, 'Season Position'!$A$70:$C$85,3,FALSE)</f>
        <v>Playoffs</v>
      </c>
      <c r="R1090">
        <f t="shared" si="131"/>
        <v>1</v>
      </c>
      <c r="S1090" s="21" t="str">
        <f t="shared" ref="S1090:S1153" si="148">ROUNDDOWN(G1090/10,0)*10&amp;"-"&amp;ROUNDDOWN(G1090/10,0)*10+9</f>
        <v>120-129</v>
      </c>
    </row>
    <row r="1091" spans="1:19" ht="15.75" customHeight="1">
      <c r="A1091">
        <f t="shared" si="143"/>
        <v>545</v>
      </c>
      <c r="B1091" s="1">
        <v>2016</v>
      </c>
      <c r="C1091" s="1">
        <v>9</v>
      </c>
      <c r="D1091" s="1" t="s">
        <v>9</v>
      </c>
      <c r="E1091" s="1" t="s">
        <v>72</v>
      </c>
      <c r="F1091" t="str">
        <f t="shared" ref="F1091" si="149">E1090</f>
        <v>Mark Simpson</v>
      </c>
      <c r="G1091" s="1">
        <v>85</v>
      </c>
      <c r="H1091">
        <f t="shared" ref="H1091" si="150">G1090</f>
        <v>126</v>
      </c>
      <c r="I1091" t="str">
        <f t="shared" si="137"/>
        <v>Lost</v>
      </c>
      <c r="J1091">
        <f t="shared" si="138"/>
        <v>0</v>
      </c>
      <c r="K1091">
        <f t="shared" si="139"/>
        <v>1</v>
      </c>
      <c r="L1091">
        <f t="shared" si="140"/>
        <v>0</v>
      </c>
      <c r="M1091">
        <f t="shared" si="141"/>
        <v>8</v>
      </c>
      <c r="N1091" s="6">
        <f t="shared" si="145"/>
        <v>0.53333333333333333</v>
      </c>
      <c r="O1091" t="str">
        <f t="shared" si="142"/>
        <v>N</v>
      </c>
      <c r="P1091" s="14">
        <f>VLOOKUP(E1091, 'Season Position'!$A$70:$C$85,2,FALSE)</f>
        <v>13</v>
      </c>
      <c r="Q1091" s="14" t="str">
        <f>VLOOKUP(E1091, 'Season Position'!$A$70:$C$85,3,FALSE)</f>
        <v>Missed</v>
      </c>
      <c r="R1091">
        <f t="shared" ref="R1091:R1154" si="151">IF(J1091=1, 1, IF(L1091=1, 0.5, 0))</f>
        <v>0</v>
      </c>
      <c r="S1091" s="21" t="str">
        <f t="shared" si="148"/>
        <v>80-89</v>
      </c>
    </row>
    <row r="1092" spans="1:19" ht="15.75" customHeight="1">
      <c r="A1092">
        <f t="shared" si="143"/>
        <v>546</v>
      </c>
      <c r="B1092" s="1">
        <v>2016</v>
      </c>
      <c r="C1092" s="1">
        <v>9</v>
      </c>
      <c r="D1092" s="1" t="s">
        <v>9</v>
      </c>
      <c r="E1092" s="1" t="s">
        <v>18</v>
      </c>
      <c r="F1092" t="str">
        <f t="shared" ref="F1092" si="152">E1093</f>
        <v>Dan Sayles</v>
      </c>
      <c r="G1092" s="1">
        <v>79</v>
      </c>
      <c r="H1092">
        <f t="shared" ref="H1092" si="153">G1093</f>
        <v>95</v>
      </c>
      <c r="I1092" t="str">
        <f t="shared" si="137"/>
        <v>Lost</v>
      </c>
      <c r="J1092">
        <f t="shared" si="138"/>
        <v>0</v>
      </c>
      <c r="K1092">
        <f t="shared" si="139"/>
        <v>1</v>
      </c>
      <c r="L1092">
        <f t="shared" si="140"/>
        <v>0</v>
      </c>
      <c r="M1092">
        <f t="shared" si="141"/>
        <v>10</v>
      </c>
      <c r="N1092" s="6">
        <f t="shared" si="145"/>
        <v>0.4</v>
      </c>
      <c r="O1092" t="str">
        <f t="shared" si="142"/>
        <v>N</v>
      </c>
      <c r="P1092" s="14">
        <f>VLOOKUP(E1092, 'Season Position'!$A$70:$C$85,2,FALSE)</f>
        <v>15</v>
      </c>
      <c r="Q1092" s="14" t="str">
        <f>VLOOKUP(E1092, 'Season Position'!$A$70:$C$85,3,FALSE)</f>
        <v>Missed</v>
      </c>
      <c r="R1092">
        <f t="shared" si="151"/>
        <v>0</v>
      </c>
      <c r="S1092" s="21" t="str">
        <f t="shared" si="148"/>
        <v>70-79</v>
      </c>
    </row>
    <row r="1093" spans="1:19" ht="15.75" customHeight="1">
      <c r="A1093">
        <f t="shared" si="143"/>
        <v>546</v>
      </c>
      <c r="B1093" s="1">
        <v>2016</v>
      </c>
      <c r="C1093" s="1">
        <v>9</v>
      </c>
      <c r="D1093" s="1" t="s">
        <v>9</v>
      </c>
      <c r="E1093" s="1" t="s">
        <v>12</v>
      </c>
      <c r="F1093" t="str">
        <f t="shared" ref="F1093" si="154">E1092</f>
        <v>Geoffrey Manboob</v>
      </c>
      <c r="G1093" s="1">
        <v>95</v>
      </c>
      <c r="H1093">
        <f t="shared" ref="H1093" si="155">G1092</f>
        <v>79</v>
      </c>
      <c r="I1093" t="str">
        <f t="shared" si="137"/>
        <v>Won</v>
      </c>
      <c r="J1093">
        <f t="shared" si="138"/>
        <v>1</v>
      </c>
      <c r="K1093">
        <f t="shared" si="139"/>
        <v>0</v>
      </c>
      <c r="L1093">
        <f t="shared" si="140"/>
        <v>0</v>
      </c>
      <c r="M1093">
        <f t="shared" si="141"/>
        <v>4</v>
      </c>
      <c r="N1093" s="6">
        <f t="shared" si="145"/>
        <v>0.8</v>
      </c>
      <c r="O1093" t="str">
        <f t="shared" si="142"/>
        <v>N</v>
      </c>
      <c r="P1093" s="14">
        <f>VLOOKUP(E1093, 'Season Position'!$A$70:$C$85,2,FALSE)</f>
        <v>8</v>
      </c>
      <c r="Q1093" s="14" t="str">
        <f>VLOOKUP(E1093, 'Season Position'!$A$70:$C$85,3,FALSE)</f>
        <v>Playoffs</v>
      </c>
      <c r="R1093">
        <f t="shared" si="151"/>
        <v>1</v>
      </c>
      <c r="S1093" s="21" t="str">
        <f t="shared" si="148"/>
        <v>90-99</v>
      </c>
    </row>
    <row r="1094" spans="1:19" ht="15.75" customHeight="1">
      <c r="A1094">
        <f t="shared" si="143"/>
        <v>547</v>
      </c>
      <c r="B1094" s="1">
        <v>2016</v>
      </c>
      <c r="C1094" s="1">
        <v>9</v>
      </c>
      <c r="D1094" s="1" t="s">
        <v>9</v>
      </c>
      <c r="E1094" s="1" t="s">
        <v>33</v>
      </c>
      <c r="F1094" t="str">
        <f t="shared" ref="F1094" si="156">E1095</f>
        <v>Mat Ward</v>
      </c>
      <c r="G1094" s="1">
        <v>87</v>
      </c>
      <c r="H1094">
        <f t="shared" ref="H1094" si="157">G1095</f>
        <v>104</v>
      </c>
      <c r="I1094" t="str">
        <f t="shared" si="137"/>
        <v>Lost</v>
      </c>
      <c r="J1094">
        <f t="shared" si="138"/>
        <v>0</v>
      </c>
      <c r="K1094">
        <f t="shared" si="139"/>
        <v>1</v>
      </c>
      <c r="L1094">
        <f t="shared" si="140"/>
        <v>0</v>
      </c>
      <c r="M1094">
        <f t="shared" si="141"/>
        <v>6</v>
      </c>
      <c r="N1094" s="6">
        <f t="shared" si="145"/>
        <v>0.66666666666666674</v>
      </c>
      <c r="O1094" t="str">
        <f t="shared" si="142"/>
        <v>N</v>
      </c>
      <c r="P1094" s="14">
        <f>VLOOKUP(E1094, 'Season Position'!$A$70:$C$85,2,FALSE)</f>
        <v>5</v>
      </c>
      <c r="Q1094" s="14" t="str">
        <f>VLOOKUP(E1094, 'Season Position'!$A$70:$C$85,3,FALSE)</f>
        <v>Playoffs</v>
      </c>
      <c r="R1094">
        <f t="shared" si="151"/>
        <v>0</v>
      </c>
      <c r="S1094" s="21" t="str">
        <f t="shared" si="148"/>
        <v>80-89</v>
      </c>
    </row>
    <row r="1095" spans="1:19" ht="15.75" customHeight="1">
      <c r="A1095">
        <f t="shared" si="143"/>
        <v>547</v>
      </c>
      <c r="B1095" s="1">
        <v>2016</v>
      </c>
      <c r="C1095" s="1">
        <v>9</v>
      </c>
      <c r="D1095" s="1" t="s">
        <v>9</v>
      </c>
      <c r="E1095" s="1" t="s">
        <v>26</v>
      </c>
      <c r="F1095" t="str">
        <f t="shared" ref="F1095" si="158">E1094</f>
        <v>Steve Smith</v>
      </c>
      <c r="G1095" s="1">
        <v>104</v>
      </c>
      <c r="H1095">
        <f t="shared" ref="H1095" si="159">G1094</f>
        <v>87</v>
      </c>
      <c r="I1095" t="str">
        <f t="shared" si="137"/>
        <v>Won</v>
      </c>
      <c r="J1095">
        <f t="shared" si="138"/>
        <v>1</v>
      </c>
      <c r="K1095">
        <f t="shared" si="139"/>
        <v>0</v>
      </c>
      <c r="L1095">
        <f t="shared" si="140"/>
        <v>0</v>
      </c>
      <c r="M1095">
        <f t="shared" si="141"/>
        <v>2</v>
      </c>
      <c r="N1095" s="6">
        <f t="shared" si="145"/>
        <v>0.93333333333333335</v>
      </c>
      <c r="O1095" t="str">
        <f t="shared" si="142"/>
        <v>Y</v>
      </c>
      <c r="P1095" s="14">
        <f>VLOOKUP(E1095, 'Season Position'!$A$70:$C$85,2,FALSE)</f>
        <v>4</v>
      </c>
      <c r="Q1095" s="14" t="str">
        <f>VLOOKUP(E1095, 'Season Position'!$A$70:$C$85,3,FALSE)</f>
        <v>Playoffs</v>
      </c>
      <c r="R1095">
        <f t="shared" si="151"/>
        <v>1</v>
      </c>
      <c r="S1095" s="21" t="str">
        <f t="shared" si="148"/>
        <v>100-109</v>
      </c>
    </row>
    <row r="1096" spans="1:19" ht="15.75" customHeight="1">
      <c r="A1096">
        <f t="shared" si="143"/>
        <v>548</v>
      </c>
      <c r="B1096" s="1">
        <v>2016</v>
      </c>
      <c r="C1096" s="1">
        <v>9</v>
      </c>
      <c r="D1096" s="1" t="s">
        <v>9</v>
      </c>
      <c r="E1096" s="1" t="s">
        <v>21</v>
      </c>
      <c r="F1096" t="str">
        <f t="shared" ref="F1096" si="160">E1097</f>
        <v>Jay Kelly</v>
      </c>
      <c r="G1096" s="1">
        <v>63</v>
      </c>
      <c r="H1096">
        <f t="shared" ref="H1096" si="161">G1097</f>
        <v>51</v>
      </c>
      <c r="I1096" t="str">
        <f t="shared" si="137"/>
        <v>Won</v>
      </c>
      <c r="J1096">
        <f t="shared" si="138"/>
        <v>1</v>
      </c>
      <c r="K1096">
        <f t="shared" si="139"/>
        <v>0</v>
      </c>
      <c r="L1096">
        <f t="shared" si="140"/>
        <v>0</v>
      </c>
      <c r="M1096">
        <f t="shared" si="141"/>
        <v>14</v>
      </c>
      <c r="N1096" s="6">
        <f t="shared" si="145"/>
        <v>0.1333333333333333</v>
      </c>
      <c r="O1096" t="str">
        <f t="shared" si="142"/>
        <v>N</v>
      </c>
      <c r="P1096" s="14">
        <f>VLOOKUP(E1096, 'Season Position'!$A$70:$C$85,2,FALSE)</f>
        <v>16</v>
      </c>
      <c r="Q1096" s="14" t="str">
        <f>VLOOKUP(E1096, 'Season Position'!$A$70:$C$85,3,FALSE)</f>
        <v>Missed</v>
      </c>
      <c r="R1096">
        <f t="shared" si="151"/>
        <v>1</v>
      </c>
      <c r="S1096" s="21" t="str">
        <f t="shared" si="148"/>
        <v>60-69</v>
      </c>
    </row>
    <row r="1097" spans="1:19" ht="15.75" customHeight="1">
      <c r="A1097">
        <f t="shared" si="143"/>
        <v>548</v>
      </c>
      <c r="B1097" s="1">
        <v>2016</v>
      </c>
      <c r="C1097" s="1">
        <v>9</v>
      </c>
      <c r="D1097" s="1" t="s">
        <v>9</v>
      </c>
      <c r="E1097" s="1" t="s">
        <v>30</v>
      </c>
      <c r="F1097" t="str">
        <f t="shared" ref="F1097" si="162">E1096</f>
        <v>Max Cubberley</v>
      </c>
      <c r="G1097" s="1">
        <v>51</v>
      </c>
      <c r="H1097">
        <f t="shared" ref="H1097" si="163">G1096</f>
        <v>63</v>
      </c>
      <c r="I1097" t="str">
        <f t="shared" si="137"/>
        <v>Lost</v>
      </c>
      <c r="J1097">
        <f t="shared" si="138"/>
        <v>0</v>
      </c>
      <c r="K1097">
        <f t="shared" si="139"/>
        <v>1</v>
      </c>
      <c r="L1097">
        <f t="shared" si="140"/>
        <v>0</v>
      </c>
      <c r="M1097">
        <f t="shared" si="141"/>
        <v>16</v>
      </c>
      <c r="N1097" s="6">
        <f t="shared" si="145"/>
        <v>0</v>
      </c>
      <c r="O1097" t="str">
        <f t="shared" si="142"/>
        <v>N</v>
      </c>
      <c r="P1097" s="14">
        <f>VLOOKUP(E1097, 'Season Position'!$A$70:$C$85,2,FALSE)</f>
        <v>12</v>
      </c>
      <c r="Q1097" s="14" t="str">
        <f>VLOOKUP(E1097, 'Season Position'!$A$70:$C$85,3,FALSE)</f>
        <v>Missed</v>
      </c>
      <c r="R1097">
        <f t="shared" si="151"/>
        <v>0</v>
      </c>
      <c r="S1097" s="21" t="str">
        <f t="shared" si="148"/>
        <v>50-59</v>
      </c>
    </row>
    <row r="1098" spans="1:19" ht="15.75" customHeight="1">
      <c r="A1098">
        <f t="shared" si="143"/>
        <v>549</v>
      </c>
      <c r="B1098" s="1">
        <v>2016</v>
      </c>
      <c r="C1098" s="1">
        <v>9</v>
      </c>
      <c r="D1098" s="1" t="s">
        <v>9</v>
      </c>
      <c r="E1098" s="1" t="s">
        <v>62</v>
      </c>
      <c r="F1098" t="str">
        <f t="shared" ref="F1098" si="164">E1099</f>
        <v>Neil Hawke</v>
      </c>
      <c r="G1098" s="1">
        <v>73</v>
      </c>
      <c r="H1098">
        <f t="shared" ref="H1098" si="165">G1099</f>
        <v>77</v>
      </c>
      <c r="I1098" t="str">
        <f t="shared" si="137"/>
        <v>Lost</v>
      </c>
      <c r="J1098">
        <f t="shared" si="138"/>
        <v>0</v>
      </c>
      <c r="K1098">
        <f t="shared" si="139"/>
        <v>1</v>
      </c>
      <c r="L1098">
        <f t="shared" si="140"/>
        <v>0</v>
      </c>
      <c r="M1098">
        <f t="shared" si="141"/>
        <v>13</v>
      </c>
      <c r="N1098" s="6">
        <f t="shared" si="145"/>
        <v>0.19999999999999996</v>
      </c>
      <c r="O1098" t="str">
        <f t="shared" si="142"/>
        <v>N</v>
      </c>
      <c r="P1098" s="14">
        <f>VLOOKUP(E1098, 'Season Position'!$A$70:$C$85,2,FALSE)</f>
        <v>10</v>
      </c>
      <c r="Q1098" s="14" t="str">
        <f>VLOOKUP(E1098, 'Season Position'!$A$70:$C$85,3,FALSE)</f>
        <v>Missed</v>
      </c>
      <c r="R1098">
        <f t="shared" si="151"/>
        <v>0</v>
      </c>
      <c r="S1098" s="21" t="str">
        <f t="shared" si="148"/>
        <v>70-79</v>
      </c>
    </row>
    <row r="1099" spans="1:19" ht="15.75" customHeight="1">
      <c r="A1099">
        <f t="shared" si="143"/>
        <v>549</v>
      </c>
      <c r="B1099" s="1">
        <v>2016</v>
      </c>
      <c r="C1099" s="1">
        <v>9</v>
      </c>
      <c r="D1099" s="1" t="s">
        <v>9</v>
      </c>
      <c r="E1099" s="1" t="s">
        <v>25</v>
      </c>
      <c r="F1099" t="str">
        <f t="shared" ref="F1099" si="166">E1098</f>
        <v>Owen Williams</v>
      </c>
      <c r="G1099" s="1">
        <v>77</v>
      </c>
      <c r="H1099">
        <f t="shared" ref="H1099" si="167">G1098</f>
        <v>73</v>
      </c>
      <c r="I1099" t="str">
        <f t="shared" si="137"/>
        <v>Won</v>
      </c>
      <c r="J1099">
        <f t="shared" si="138"/>
        <v>1</v>
      </c>
      <c r="K1099">
        <f t="shared" si="139"/>
        <v>0</v>
      </c>
      <c r="L1099">
        <f t="shared" si="140"/>
        <v>0</v>
      </c>
      <c r="M1099">
        <f t="shared" si="141"/>
        <v>11</v>
      </c>
      <c r="N1099" s="6">
        <f t="shared" si="145"/>
        <v>0.33333333333333337</v>
      </c>
      <c r="O1099" t="str">
        <f t="shared" si="142"/>
        <v>N</v>
      </c>
      <c r="P1099" s="14">
        <f>VLOOKUP(E1099, 'Season Position'!$A$70:$C$85,2,FALSE)</f>
        <v>11</v>
      </c>
      <c r="Q1099" s="14" t="str">
        <f>VLOOKUP(E1099, 'Season Position'!$A$70:$C$85,3,FALSE)</f>
        <v>Missed</v>
      </c>
      <c r="R1099">
        <f t="shared" si="151"/>
        <v>1</v>
      </c>
      <c r="S1099" s="21" t="str">
        <f t="shared" si="148"/>
        <v>70-79</v>
      </c>
    </row>
    <row r="1100" spans="1:19" ht="15.75" customHeight="1">
      <c r="A1100">
        <f t="shared" si="143"/>
        <v>550</v>
      </c>
      <c r="B1100" s="1">
        <v>2016</v>
      </c>
      <c r="C1100" s="1">
        <v>9</v>
      </c>
      <c r="D1100" s="1" t="s">
        <v>9</v>
      </c>
      <c r="E1100" s="1" t="s">
        <v>13</v>
      </c>
      <c r="F1100" t="str">
        <f t="shared" ref="F1100" si="168">E1101</f>
        <v>James Goodson</v>
      </c>
      <c r="G1100" s="1">
        <v>103</v>
      </c>
      <c r="H1100">
        <f t="shared" ref="H1100" si="169">G1101</f>
        <v>61</v>
      </c>
      <c r="I1100" t="str">
        <f t="shared" si="137"/>
        <v>Won</v>
      </c>
      <c r="J1100">
        <f t="shared" si="138"/>
        <v>1</v>
      </c>
      <c r="K1100">
        <f t="shared" si="139"/>
        <v>0</v>
      </c>
      <c r="L1100">
        <f t="shared" si="140"/>
        <v>0</v>
      </c>
      <c r="M1100">
        <f t="shared" si="141"/>
        <v>3</v>
      </c>
      <c r="N1100" s="6">
        <f t="shared" si="145"/>
        <v>0.8666666666666667</v>
      </c>
      <c r="O1100" t="str">
        <f t="shared" si="142"/>
        <v>Y</v>
      </c>
      <c r="P1100" s="14">
        <f>VLOOKUP(E1100, 'Season Position'!$A$70:$C$85,2,FALSE)</f>
        <v>1</v>
      </c>
      <c r="Q1100" s="14" t="str">
        <f>VLOOKUP(E1100, 'Season Position'!$A$70:$C$85,3,FALSE)</f>
        <v>Playoffs</v>
      </c>
      <c r="R1100">
        <f t="shared" si="151"/>
        <v>1</v>
      </c>
      <c r="S1100" s="21" t="str">
        <f t="shared" si="148"/>
        <v>100-109</v>
      </c>
    </row>
    <row r="1101" spans="1:19" ht="15.75" customHeight="1">
      <c r="A1101">
        <f t="shared" si="143"/>
        <v>550</v>
      </c>
      <c r="B1101" s="1">
        <v>2016</v>
      </c>
      <c r="C1101" s="1">
        <v>9</v>
      </c>
      <c r="D1101" s="1" t="s">
        <v>9</v>
      </c>
      <c r="E1101" s="1" t="s">
        <v>28</v>
      </c>
      <c r="F1101" t="str">
        <f t="shared" ref="F1101" si="170">E1100</f>
        <v>David Slater</v>
      </c>
      <c r="G1101" s="1">
        <v>61</v>
      </c>
      <c r="H1101">
        <f t="shared" ref="H1101" si="171">G1100</f>
        <v>103</v>
      </c>
      <c r="I1101" t="str">
        <f t="shared" si="137"/>
        <v>Lost</v>
      </c>
      <c r="J1101">
        <f t="shared" si="138"/>
        <v>0</v>
      </c>
      <c r="K1101">
        <f t="shared" si="139"/>
        <v>1</v>
      </c>
      <c r="L1101">
        <f t="shared" si="140"/>
        <v>0</v>
      </c>
      <c r="M1101">
        <f t="shared" si="141"/>
        <v>15</v>
      </c>
      <c r="N1101" s="6">
        <f t="shared" si="145"/>
        <v>6.6666666666666652E-2</v>
      </c>
      <c r="O1101" t="str">
        <f t="shared" si="142"/>
        <v>N</v>
      </c>
      <c r="P1101" s="14">
        <f>VLOOKUP(E1101, 'Season Position'!$A$70:$C$85,2,FALSE)</f>
        <v>2</v>
      </c>
      <c r="Q1101" s="14" t="str">
        <f>VLOOKUP(E1101, 'Season Position'!$A$70:$C$85,3,FALSE)</f>
        <v>Playoffs</v>
      </c>
      <c r="R1101">
        <f t="shared" si="151"/>
        <v>0</v>
      </c>
      <c r="S1101" s="21" t="str">
        <f t="shared" si="148"/>
        <v>60-69</v>
      </c>
    </row>
    <row r="1102" spans="1:19" ht="15.75" customHeight="1">
      <c r="A1102">
        <f t="shared" si="143"/>
        <v>551</v>
      </c>
      <c r="B1102" s="1">
        <v>2016</v>
      </c>
      <c r="C1102" s="1">
        <v>9</v>
      </c>
      <c r="D1102" s="1" t="s">
        <v>9</v>
      </c>
      <c r="E1102" s="1" t="s">
        <v>32</v>
      </c>
      <c r="F1102" t="str">
        <f t="shared" ref="F1102:H1120" si="172">E1103</f>
        <v>Ian Kulkowski</v>
      </c>
      <c r="G1102" s="1">
        <v>87</v>
      </c>
      <c r="H1102">
        <f t="shared" ref="H1102" si="173">G1103</f>
        <v>91</v>
      </c>
      <c r="I1102" t="str">
        <f t="shared" si="137"/>
        <v>Lost</v>
      </c>
      <c r="J1102">
        <f t="shared" si="138"/>
        <v>0</v>
      </c>
      <c r="K1102">
        <f t="shared" si="139"/>
        <v>1</v>
      </c>
      <c r="L1102">
        <f t="shared" si="140"/>
        <v>0</v>
      </c>
      <c r="M1102">
        <f t="shared" si="141"/>
        <v>6</v>
      </c>
      <c r="N1102" s="6">
        <f t="shared" si="145"/>
        <v>0.66666666666666674</v>
      </c>
      <c r="O1102" t="str">
        <f t="shared" si="142"/>
        <v>N</v>
      </c>
      <c r="P1102" s="14">
        <f>VLOOKUP(E1102, 'Season Position'!$A$70:$C$85,2,FALSE)</f>
        <v>3</v>
      </c>
      <c r="Q1102" s="14" t="str">
        <f>VLOOKUP(E1102, 'Season Position'!$A$70:$C$85,3,FALSE)</f>
        <v>Playoffs</v>
      </c>
      <c r="R1102">
        <f t="shared" si="151"/>
        <v>0</v>
      </c>
      <c r="S1102" s="21" t="str">
        <f t="shared" si="148"/>
        <v>80-89</v>
      </c>
    </row>
    <row r="1103" spans="1:19" ht="15.75" customHeight="1">
      <c r="A1103">
        <f t="shared" si="143"/>
        <v>551</v>
      </c>
      <c r="B1103" s="1">
        <v>2016</v>
      </c>
      <c r="C1103" s="1">
        <v>9</v>
      </c>
      <c r="D1103" s="1" t="s">
        <v>9</v>
      </c>
      <c r="E1103" s="1" t="s">
        <v>31</v>
      </c>
      <c r="F1103" t="str">
        <f t="shared" ref="F1103:H1121" si="174">E1102</f>
        <v>Chris Hill</v>
      </c>
      <c r="G1103" s="1">
        <v>91</v>
      </c>
      <c r="H1103">
        <f t="shared" ref="H1103" si="175">G1102</f>
        <v>87</v>
      </c>
      <c r="I1103" t="str">
        <f t="shared" si="137"/>
        <v>Won</v>
      </c>
      <c r="J1103">
        <f t="shared" si="138"/>
        <v>1</v>
      </c>
      <c r="K1103">
        <f t="shared" si="139"/>
        <v>0</v>
      </c>
      <c r="L1103">
        <f t="shared" si="140"/>
        <v>0</v>
      </c>
      <c r="M1103">
        <f t="shared" si="141"/>
        <v>5</v>
      </c>
      <c r="N1103" s="6">
        <f t="shared" si="145"/>
        <v>0.73333333333333339</v>
      </c>
      <c r="O1103" t="str">
        <f t="shared" si="142"/>
        <v>N</v>
      </c>
      <c r="P1103" s="14">
        <f>VLOOKUP(E1103, 'Season Position'!$A$70:$C$85,2,FALSE)</f>
        <v>14</v>
      </c>
      <c r="Q1103" s="14" t="str">
        <f>VLOOKUP(E1103, 'Season Position'!$A$70:$C$85,3,FALSE)</f>
        <v>Missed</v>
      </c>
      <c r="R1103">
        <f t="shared" si="151"/>
        <v>1</v>
      </c>
      <c r="S1103" s="21" t="str">
        <f t="shared" si="148"/>
        <v>90-99</v>
      </c>
    </row>
    <row r="1104" spans="1:19" ht="15.75" customHeight="1">
      <c r="A1104">
        <f t="shared" si="143"/>
        <v>552</v>
      </c>
      <c r="B1104" s="1">
        <v>2016</v>
      </c>
      <c r="C1104" s="1">
        <v>10</v>
      </c>
      <c r="D1104" s="1" t="s">
        <v>9</v>
      </c>
      <c r="E1104" s="1" t="s">
        <v>18</v>
      </c>
      <c r="F1104" t="str">
        <f t="shared" si="172"/>
        <v>Ben Hendy</v>
      </c>
      <c r="G1104" s="1">
        <v>94</v>
      </c>
      <c r="H1104">
        <f t="shared" si="172"/>
        <v>105</v>
      </c>
      <c r="I1104" t="str">
        <f t="shared" si="137"/>
        <v>Lost</v>
      </c>
      <c r="J1104">
        <f t="shared" si="138"/>
        <v>0</v>
      </c>
      <c r="K1104">
        <f t="shared" si="139"/>
        <v>1</v>
      </c>
      <c r="L1104">
        <f t="shared" si="140"/>
        <v>0</v>
      </c>
      <c r="M1104">
        <f t="shared" si="141"/>
        <v>5</v>
      </c>
      <c r="N1104" s="6">
        <f t="shared" si="145"/>
        <v>0.73333333333333339</v>
      </c>
      <c r="O1104" t="str">
        <f t="shared" si="142"/>
        <v>N</v>
      </c>
      <c r="P1104" s="14">
        <f>VLOOKUP(E1104, 'Season Position'!$A$70:$C$85,2,FALSE)</f>
        <v>15</v>
      </c>
      <c r="Q1104" s="14" t="str">
        <f>VLOOKUP(E1104, 'Season Position'!$A$70:$C$85,3,FALSE)</f>
        <v>Missed</v>
      </c>
      <c r="R1104">
        <f t="shared" si="151"/>
        <v>0</v>
      </c>
      <c r="S1104" s="21" t="str">
        <f t="shared" si="148"/>
        <v>90-99</v>
      </c>
    </row>
    <row r="1105" spans="1:19" ht="15.75" customHeight="1">
      <c r="A1105">
        <f t="shared" si="143"/>
        <v>552</v>
      </c>
      <c r="B1105" s="1">
        <v>2016</v>
      </c>
      <c r="C1105" s="1">
        <v>10</v>
      </c>
      <c r="D1105" s="1" t="s">
        <v>9</v>
      </c>
      <c r="E1105" s="1" t="s">
        <v>10</v>
      </c>
      <c r="F1105" t="str">
        <f t="shared" si="174"/>
        <v>Geoffrey Manboob</v>
      </c>
      <c r="G1105" s="1">
        <v>105</v>
      </c>
      <c r="H1105">
        <f t="shared" si="174"/>
        <v>94</v>
      </c>
      <c r="I1105" t="str">
        <f t="shared" si="137"/>
        <v>Won</v>
      </c>
      <c r="J1105">
        <f t="shared" si="138"/>
        <v>1</v>
      </c>
      <c r="K1105">
        <f t="shared" si="139"/>
        <v>0</v>
      </c>
      <c r="L1105">
        <f t="shared" si="140"/>
        <v>0</v>
      </c>
      <c r="M1105">
        <f t="shared" si="141"/>
        <v>3</v>
      </c>
      <c r="N1105" s="6">
        <f t="shared" si="145"/>
        <v>0.8666666666666667</v>
      </c>
      <c r="O1105" t="str">
        <f t="shared" si="142"/>
        <v>Y</v>
      </c>
      <c r="P1105" s="14">
        <f>VLOOKUP(E1105, 'Season Position'!$A$70:$C$85,2,FALSE)</f>
        <v>7</v>
      </c>
      <c r="Q1105" s="14" t="str">
        <f>VLOOKUP(E1105, 'Season Position'!$A$70:$C$85,3,FALSE)</f>
        <v>Playoffs</v>
      </c>
      <c r="R1105">
        <f t="shared" si="151"/>
        <v>1</v>
      </c>
      <c r="S1105" s="21" t="str">
        <f t="shared" si="148"/>
        <v>100-109</v>
      </c>
    </row>
    <row r="1106" spans="1:19" ht="15.75" customHeight="1">
      <c r="A1106">
        <f t="shared" si="143"/>
        <v>553</v>
      </c>
      <c r="B1106" s="1">
        <v>2016</v>
      </c>
      <c r="C1106" s="1">
        <v>10</v>
      </c>
      <c r="D1106" s="1" t="s">
        <v>9</v>
      </c>
      <c r="E1106" s="1" t="s">
        <v>62</v>
      </c>
      <c r="F1106" t="str">
        <f t="shared" si="172"/>
        <v>Jay Kelly</v>
      </c>
      <c r="G1106" s="1">
        <v>68</v>
      </c>
      <c r="H1106">
        <f t="shared" si="172"/>
        <v>57</v>
      </c>
      <c r="I1106" t="str">
        <f t="shared" si="137"/>
        <v>Won</v>
      </c>
      <c r="J1106">
        <f t="shared" si="138"/>
        <v>1</v>
      </c>
      <c r="K1106">
        <f t="shared" si="139"/>
        <v>0</v>
      </c>
      <c r="L1106">
        <f t="shared" si="140"/>
        <v>0</v>
      </c>
      <c r="M1106">
        <f t="shared" si="141"/>
        <v>15</v>
      </c>
      <c r="N1106" s="6">
        <f t="shared" si="145"/>
        <v>6.6666666666666652E-2</v>
      </c>
      <c r="O1106" t="str">
        <f t="shared" si="142"/>
        <v>N</v>
      </c>
      <c r="P1106" s="14">
        <f>VLOOKUP(E1106, 'Season Position'!$A$70:$C$85,2,FALSE)</f>
        <v>10</v>
      </c>
      <c r="Q1106" s="14" t="str">
        <f>VLOOKUP(E1106, 'Season Position'!$A$70:$C$85,3,FALSE)</f>
        <v>Missed</v>
      </c>
      <c r="R1106">
        <f t="shared" si="151"/>
        <v>1</v>
      </c>
      <c r="S1106" s="21" t="str">
        <f t="shared" si="148"/>
        <v>60-69</v>
      </c>
    </row>
    <row r="1107" spans="1:19" ht="15.75" customHeight="1">
      <c r="A1107">
        <f t="shared" si="143"/>
        <v>553</v>
      </c>
      <c r="B1107" s="1">
        <v>2016</v>
      </c>
      <c r="C1107" s="1">
        <v>10</v>
      </c>
      <c r="D1107" s="1" t="s">
        <v>9</v>
      </c>
      <c r="E1107" s="1" t="s">
        <v>30</v>
      </c>
      <c r="F1107" t="str">
        <f t="shared" si="174"/>
        <v>Owen Williams</v>
      </c>
      <c r="G1107" s="1">
        <v>57</v>
      </c>
      <c r="H1107">
        <f t="shared" si="174"/>
        <v>68</v>
      </c>
      <c r="I1107" t="str">
        <f t="shared" si="137"/>
        <v>Lost</v>
      </c>
      <c r="J1107">
        <f t="shared" si="138"/>
        <v>0</v>
      </c>
      <c r="K1107">
        <f t="shared" si="139"/>
        <v>1</v>
      </c>
      <c r="L1107">
        <f t="shared" si="140"/>
        <v>0</v>
      </c>
      <c r="M1107">
        <f t="shared" si="141"/>
        <v>16</v>
      </c>
      <c r="N1107" s="6">
        <f t="shared" si="145"/>
        <v>0</v>
      </c>
      <c r="O1107" t="str">
        <f t="shared" si="142"/>
        <v>N</v>
      </c>
      <c r="P1107" s="14">
        <f>VLOOKUP(E1107, 'Season Position'!$A$70:$C$85,2,FALSE)</f>
        <v>12</v>
      </c>
      <c r="Q1107" s="14" t="str">
        <f>VLOOKUP(E1107, 'Season Position'!$A$70:$C$85,3,FALSE)</f>
        <v>Missed</v>
      </c>
      <c r="R1107">
        <f t="shared" si="151"/>
        <v>0</v>
      </c>
      <c r="S1107" s="21" t="str">
        <f t="shared" si="148"/>
        <v>50-59</v>
      </c>
    </row>
    <row r="1108" spans="1:19" ht="15.75" customHeight="1">
      <c r="A1108">
        <f t="shared" si="143"/>
        <v>554</v>
      </c>
      <c r="B1108" s="1">
        <v>2016</v>
      </c>
      <c r="C1108" s="1">
        <v>10</v>
      </c>
      <c r="D1108" s="1" t="s">
        <v>9</v>
      </c>
      <c r="E1108" s="1" t="s">
        <v>12</v>
      </c>
      <c r="F1108" t="str">
        <f t="shared" si="172"/>
        <v>Ian Kulkowski</v>
      </c>
      <c r="G1108" s="1">
        <v>82</v>
      </c>
      <c r="H1108">
        <f t="shared" si="172"/>
        <v>71</v>
      </c>
      <c r="I1108" t="str">
        <f t="shared" si="137"/>
        <v>Won</v>
      </c>
      <c r="J1108">
        <f t="shared" si="138"/>
        <v>1</v>
      </c>
      <c r="K1108">
        <f t="shared" si="139"/>
        <v>0</v>
      </c>
      <c r="L1108">
        <f t="shared" si="140"/>
        <v>0</v>
      </c>
      <c r="M1108">
        <f t="shared" si="141"/>
        <v>9</v>
      </c>
      <c r="N1108" s="6">
        <f t="shared" si="145"/>
        <v>0.46666666666666667</v>
      </c>
      <c r="O1108" t="str">
        <f t="shared" si="142"/>
        <v>N</v>
      </c>
      <c r="P1108" s="14">
        <f>VLOOKUP(E1108, 'Season Position'!$A$70:$C$85,2,FALSE)</f>
        <v>8</v>
      </c>
      <c r="Q1108" s="14" t="str">
        <f>VLOOKUP(E1108, 'Season Position'!$A$70:$C$85,3,FALSE)</f>
        <v>Playoffs</v>
      </c>
      <c r="R1108">
        <f t="shared" si="151"/>
        <v>1</v>
      </c>
      <c r="S1108" s="21" t="str">
        <f t="shared" si="148"/>
        <v>80-89</v>
      </c>
    </row>
    <row r="1109" spans="1:19" ht="15.75" customHeight="1">
      <c r="A1109">
        <f t="shared" si="143"/>
        <v>554</v>
      </c>
      <c r="B1109" s="1">
        <v>2016</v>
      </c>
      <c r="C1109" s="1">
        <v>10</v>
      </c>
      <c r="D1109" s="1" t="s">
        <v>9</v>
      </c>
      <c r="E1109" s="1" t="s">
        <v>31</v>
      </c>
      <c r="F1109" t="str">
        <f t="shared" si="174"/>
        <v>Dan Sayles</v>
      </c>
      <c r="G1109" s="1">
        <v>71</v>
      </c>
      <c r="H1109">
        <f t="shared" si="174"/>
        <v>82</v>
      </c>
      <c r="I1109" t="str">
        <f t="shared" si="137"/>
        <v>Lost</v>
      </c>
      <c r="J1109">
        <f t="shared" si="138"/>
        <v>0</v>
      </c>
      <c r="K1109">
        <f t="shared" si="139"/>
        <v>1</v>
      </c>
      <c r="L1109">
        <f t="shared" si="140"/>
        <v>0</v>
      </c>
      <c r="M1109">
        <f t="shared" si="141"/>
        <v>13</v>
      </c>
      <c r="N1109" s="6">
        <f t="shared" si="145"/>
        <v>0.19999999999999996</v>
      </c>
      <c r="O1109" t="str">
        <f t="shared" si="142"/>
        <v>N</v>
      </c>
      <c r="P1109" s="14">
        <f>VLOOKUP(E1109, 'Season Position'!$A$70:$C$85,2,FALSE)</f>
        <v>14</v>
      </c>
      <c r="Q1109" s="14" t="str">
        <f>VLOOKUP(E1109, 'Season Position'!$A$70:$C$85,3,FALSE)</f>
        <v>Missed</v>
      </c>
      <c r="R1109">
        <f t="shared" si="151"/>
        <v>0</v>
      </c>
      <c r="S1109" s="21" t="str">
        <f t="shared" si="148"/>
        <v>70-79</v>
      </c>
    </row>
    <row r="1110" spans="1:19" ht="15.75" customHeight="1">
      <c r="A1110">
        <f t="shared" si="143"/>
        <v>555</v>
      </c>
      <c r="B1110" s="1">
        <v>2016</v>
      </c>
      <c r="C1110" s="1">
        <v>10</v>
      </c>
      <c r="D1110" s="1" t="s">
        <v>9</v>
      </c>
      <c r="E1110" s="1" t="s">
        <v>26</v>
      </c>
      <c r="F1110" t="str">
        <f t="shared" si="172"/>
        <v>Neil Hawke</v>
      </c>
      <c r="G1110" s="1">
        <v>90</v>
      </c>
      <c r="H1110">
        <f t="shared" si="172"/>
        <v>75</v>
      </c>
      <c r="I1110" t="str">
        <f t="shared" si="137"/>
        <v>Won</v>
      </c>
      <c r="J1110">
        <f t="shared" si="138"/>
        <v>1</v>
      </c>
      <c r="K1110">
        <f t="shared" si="139"/>
        <v>0</v>
      </c>
      <c r="L1110">
        <f t="shared" si="140"/>
        <v>0</v>
      </c>
      <c r="M1110">
        <f t="shared" si="141"/>
        <v>7</v>
      </c>
      <c r="N1110" s="6">
        <f t="shared" si="145"/>
        <v>0.6</v>
      </c>
      <c r="O1110" t="str">
        <f t="shared" si="142"/>
        <v>N</v>
      </c>
      <c r="P1110" s="14">
        <f>VLOOKUP(E1110, 'Season Position'!$A$70:$C$85,2,FALSE)</f>
        <v>4</v>
      </c>
      <c r="Q1110" s="14" t="str">
        <f>VLOOKUP(E1110, 'Season Position'!$A$70:$C$85,3,FALSE)</f>
        <v>Playoffs</v>
      </c>
      <c r="R1110">
        <f t="shared" si="151"/>
        <v>1</v>
      </c>
      <c r="S1110" s="21" t="str">
        <f t="shared" si="148"/>
        <v>90-99</v>
      </c>
    </row>
    <row r="1111" spans="1:19" ht="15.75" customHeight="1">
      <c r="A1111">
        <f t="shared" si="143"/>
        <v>555</v>
      </c>
      <c r="B1111" s="1">
        <v>2016</v>
      </c>
      <c r="C1111" s="1">
        <v>10</v>
      </c>
      <c r="D1111" s="1" t="s">
        <v>9</v>
      </c>
      <c r="E1111" s="1" t="s">
        <v>25</v>
      </c>
      <c r="F1111" t="str">
        <f t="shared" si="174"/>
        <v>Mat Ward</v>
      </c>
      <c r="G1111" s="1">
        <v>75</v>
      </c>
      <c r="H1111">
        <f t="shared" si="174"/>
        <v>90</v>
      </c>
      <c r="I1111" t="str">
        <f t="shared" si="137"/>
        <v>Lost</v>
      </c>
      <c r="J1111">
        <f t="shared" si="138"/>
        <v>0</v>
      </c>
      <c r="K1111">
        <f t="shared" si="139"/>
        <v>1</v>
      </c>
      <c r="L1111">
        <f t="shared" si="140"/>
        <v>0</v>
      </c>
      <c r="M1111">
        <f t="shared" si="141"/>
        <v>12</v>
      </c>
      <c r="N1111" s="6">
        <f t="shared" si="145"/>
        <v>0.26666666666666672</v>
      </c>
      <c r="O1111" t="str">
        <f t="shared" si="142"/>
        <v>N</v>
      </c>
      <c r="P1111" s="14">
        <f>VLOOKUP(E1111, 'Season Position'!$A$70:$C$85,2,FALSE)</f>
        <v>11</v>
      </c>
      <c r="Q1111" s="14" t="str">
        <f>VLOOKUP(E1111, 'Season Position'!$A$70:$C$85,3,FALSE)</f>
        <v>Missed</v>
      </c>
      <c r="R1111">
        <f t="shared" si="151"/>
        <v>0</v>
      </c>
      <c r="S1111" s="21" t="str">
        <f t="shared" si="148"/>
        <v>70-79</v>
      </c>
    </row>
    <row r="1112" spans="1:19" ht="15.75" customHeight="1">
      <c r="A1112">
        <f t="shared" si="143"/>
        <v>556</v>
      </c>
      <c r="B1112" s="1">
        <v>2016</v>
      </c>
      <c r="C1112" s="1">
        <v>10</v>
      </c>
      <c r="D1112" s="1" t="s">
        <v>9</v>
      </c>
      <c r="E1112" s="1" t="s">
        <v>13</v>
      </c>
      <c r="F1112" t="str">
        <f t="shared" si="172"/>
        <v>Steve Smith</v>
      </c>
      <c r="G1112" s="1">
        <v>84</v>
      </c>
      <c r="H1112">
        <f t="shared" si="172"/>
        <v>69</v>
      </c>
      <c r="I1112" t="str">
        <f t="shared" si="137"/>
        <v>Won</v>
      </c>
      <c r="J1112">
        <f t="shared" si="138"/>
        <v>1</v>
      </c>
      <c r="K1112">
        <f t="shared" si="139"/>
        <v>0</v>
      </c>
      <c r="L1112">
        <f t="shared" si="140"/>
        <v>0</v>
      </c>
      <c r="M1112">
        <f t="shared" si="141"/>
        <v>8</v>
      </c>
      <c r="N1112" s="6">
        <f t="shared" si="145"/>
        <v>0.53333333333333333</v>
      </c>
      <c r="O1112" t="str">
        <f t="shared" si="142"/>
        <v>N</v>
      </c>
      <c r="P1112" s="14">
        <f>VLOOKUP(E1112, 'Season Position'!$A$70:$C$85,2,FALSE)</f>
        <v>1</v>
      </c>
      <c r="Q1112" s="14" t="str">
        <f>VLOOKUP(E1112, 'Season Position'!$A$70:$C$85,3,FALSE)</f>
        <v>Playoffs</v>
      </c>
      <c r="R1112">
        <f t="shared" si="151"/>
        <v>1</v>
      </c>
      <c r="S1112" s="21" t="str">
        <f t="shared" si="148"/>
        <v>80-89</v>
      </c>
    </row>
    <row r="1113" spans="1:19" ht="15.75" customHeight="1">
      <c r="A1113">
        <f t="shared" si="143"/>
        <v>556</v>
      </c>
      <c r="B1113" s="1">
        <v>2016</v>
      </c>
      <c r="C1113" s="1">
        <v>10</v>
      </c>
      <c r="D1113" s="1" t="s">
        <v>9</v>
      </c>
      <c r="E1113" s="1" t="s">
        <v>33</v>
      </c>
      <c r="F1113" t="str">
        <f t="shared" si="174"/>
        <v>David Slater</v>
      </c>
      <c r="G1113" s="1">
        <v>69</v>
      </c>
      <c r="H1113">
        <f t="shared" si="174"/>
        <v>84</v>
      </c>
      <c r="I1113" t="str">
        <f t="shared" si="137"/>
        <v>Lost</v>
      </c>
      <c r="J1113">
        <f t="shared" si="138"/>
        <v>0</v>
      </c>
      <c r="K1113">
        <f t="shared" si="139"/>
        <v>1</v>
      </c>
      <c r="L1113">
        <f t="shared" si="140"/>
        <v>0</v>
      </c>
      <c r="M1113">
        <f t="shared" si="141"/>
        <v>14</v>
      </c>
      <c r="N1113" s="6">
        <f t="shared" si="145"/>
        <v>0.1333333333333333</v>
      </c>
      <c r="O1113" t="str">
        <f t="shared" si="142"/>
        <v>N</v>
      </c>
      <c r="P1113" s="14">
        <f>VLOOKUP(E1113, 'Season Position'!$A$70:$C$85,2,FALSE)</f>
        <v>5</v>
      </c>
      <c r="Q1113" s="14" t="str">
        <f>VLOOKUP(E1113, 'Season Position'!$A$70:$C$85,3,FALSE)</f>
        <v>Playoffs</v>
      </c>
      <c r="R1113">
        <f t="shared" si="151"/>
        <v>0</v>
      </c>
      <c r="S1113" s="21" t="str">
        <f t="shared" si="148"/>
        <v>60-69</v>
      </c>
    </row>
    <row r="1114" spans="1:19" ht="15.75" customHeight="1">
      <c r="A1114">
        <f t="shared" si="143"/>
        <v>557</v>
      </c>
      <c r="B1114" s="1">
        <v>2016</v>
      </c>
      <c r="C1114" s="1">
        <v>10</v>
      </c>
      <c r="D1114" s="1" t="s">
        <v>9</v>
      </c>
      <c r="E1114" s="1" t="s">
        <v>34</v>
      </c>
      <c r="F1114" t="str">
        <f t="shared" si="172"/>
        <v>Stewart Carter</v>
      </c>
      <c r="G1114" s="1">
        <v>91</v>
      </c>
      <c r="H1114">
        <f t="shared" si="172"/>
        <v>102</v>
      </c>
      <c r="I1114" t="str">
        <f t="shared" si="137"/>
        <v>Lost</v>
      </c>
      <c r="J1114">
        <f t="shared" si="138"/>
        <v>0</v>
      </c>
      <c r="K1114">
        <f t="shared" si="139"/>
        <v>1</v>
      </c>
      <c r="L1114">
        <f t="shared" si="140"/>
        <v>0</v>
      </c>
      <c r="M1114">
        <f t="shared" si="141"/>
        <v>6</v>
      </c>
      <c r="N1114" s="6">
        <f t="shared" si="145"/>
        <v>0.66666666666666674</v>
      </c>
      <c r="O1114" t="str">
        <f t="shared" si="142"/>
        <v>N</v>
      </c>
      <c r="P1114" s="14">
        <f>VLOOKUP(E1114, 'Season Position'!$A$70:$C$85,2,FALSE)</f>
        <v>9</v>
      </c>
      <c r="Q1114" s="14" t="str">
        <f>VLOOKUP(E1114, 'Season Position'!$A$70:$C$85,3,FALSE)</f>
        <v>Missed</v>
      </c>
      <c r="R1114">
        <f t="shared" si="151"/>
        <v>0</v>
      </c>
      <c r="S1114" s="21" t="str">
        <f t="shared" si="148"/>
        <v>90-99</v>
      </c>
    </row>
    <row r="1115" spans="1:19" ht="15.75" customHeight="1">
      <c r="A1115">
        <f t="shared" si="143"/>
        <v>557</v>
      </c>
      <c r="B1115" s="1">
        <v>2016</v>
      </c>
      <c r="C1115" s="1">
        <v>10</v>
      </c>
      <c r="D1115" s="1" t="s">
        <v>9</v>
      </c>
      <c r="E1115" s="1" t="s">
        <v>72</v>
      </c>
      <c r="F1115" t="str">
        <f t="shared" si="174"/>
        <v>Jamie Blair</v>
      </c>
      <c r="G1115" s="1">
        <v>102</v>
      </c>
      <c r="H1115">
        <f t="shared" si="174"/>
        <v>91</v>
      </c>
      <c r="I1115" t="str">
        <f t="shared" si="137"/>
        <v>Won</v>
      </c>
      <c r="J1115">
        <f t="shared" si="138"/>
        <v>1</v>
      </c>
      <c r="K1115">
        <f t="shared" si="139"/>
        <v>0</v>
      </c>
      <c r="L1115">
        <f t="shared" si="140"/>
        <v>0</v>
      </c>
      <c r="M1115">
        <f t="shared" si="141"/>
        <v>4</v>
      </c>
      <c r="N1115" s="6">
        <f t="shared" si="145"/>
        <v>0.8</v>
      </c>
      <c r="O1115" t="str">
        <f t="shared" si="142"/>
        <v>Y</v>
      </c>
      <c r="P1115" s="14">
        <f>VLOOKUP(E1115, 'Season Position'!$A$70:$C$85,2,FALSE)</f>
        <v>13</v>
      </c>
      <c r="Q1115" s="14" t="str">
        <f>VLOOKUP(E1115, 'Season Position'!$A$70:$C$85,3,FALSE)</f>
        <v>Missed</v>
      </c>
      <c r="R1115">
        <f t="shared" si="151"/>
        <v>1</v>
      </c>
      <c r="S1115" s="21" t="str">
        <f t="shared" si="148"/>
        <v>100-109</v>
      </c>
    </row>
    <row r="1116" spans="1:19" ht="15.75" customHeight="1">
      <c r="A1116">
        <f t="shared" si="143"/>
        <v>558</v>
      </c>
      <c r="B1116" s="1">
        <v>2016</v>
      </c>
      <c r="C1116" s="1">
        <v>10</v>
      </c>
      <c r="D1116" s="1" t="s">
        <v>9</v>
      </c>
      <c r="E1116" s="1" t="s">
        <v>32</v>
      </c>
      <c r="F1116" t="str">
        <f t="shared" si="172"/>
        <v>Mark Simpson</v>
      </c>
      <c r="G1116" s="1">
        <v>80</v>
      </c>
      <c r="H1116">
        <f t="shared" si="172"/>
        <v>110</v>
      </c>
      <c r="I1116" t="str">
        <f t="shared" si="137"/>
        <v>Lost</v>
      </c>
      <c r="J1116">
        <f t="shared" si="138"/>
        <v>0</v>
      </c>
      <c r="K1116">
        <f t="shared" si="139"/>
        <v>1</v>
      </c>
      <c r="L1116">
        <f t="shared" si="140"/>
        <v>0</v>
      </c>
      <c r="M1116">
        <f t="shared" si="141"/>
        <v>10</v>
      </c>
      <c r="N1116" s="6">
        <f t="shared" si="145"/>
        <v>0.4</v>
      </c>
      <c r="O1116" t="str">
        <f t="shared" si="142"/>
        <v>N</v>
      </c>
      <c r="P1116" s="14">
        <f>VLOOKUP(E1116, 'Season Position'!$A$70:$C$85,2,FALSE)</f>
        <v>3</v>
      </c>
      <c r="Q1116" s="14" t="str">
        <f>VLOOKUP(E1116, 'Season Position'!$A$70:$C$85,3,FALSE)</f>
        <v>Playoffs</v>
      </c>
      <c r="R1116">
        <f t="shared" si="151"/>
        <v>0</v>
      </c>
      <c r="S1116" s="21" t="str">
        <f t="shared" si="148"/>
        <v>80-89</v>
      </c>
    </row>
    <row r="1117" spans="1:19" ht="15.75" customHeight="1">
      <c r="A1117">
        <f t="shared" si="143"/>
        <v>558</v>
      </c>
      <c r="B1117" s="1">
        <v>2016</v>
      </c>
      <c r="C1117" s="1">
        <v>10</v>
      </c>
      <c r="D1117" s="1" t="s">
        <v>9</v>
      </c>
      <c r="E1117" s="1" t="s">
        <v>16</v>
      </c>
      <c r="F1117" t="str">
        <f t="shared" si="174"/>
        <v>Chris Hill</v>
      </c>
      <c r="G1117" s="1">
        <v>110</v>
      </c>
      <c r="H1117">
        <f t="shared" si="174"/>
        <v>80</v>
      </c>
      <c r="I1117" t="str">
        <f t="shared" si="137"/>
        <v>Won</v>
      </c>
      <c r="J1117">
        <f t="shared" si="138"/>
        <v>1</v>
      </c>
      <c r="K1117">
        <f t="shared" si="139"/>
        <v>0</v>
      </c>
      <c r="L1117">
        <f t="shared" si="140"/>
        <v>0</v>
      </c>
      <c r="M1117">
        <f t="shared" si="141"/>
        <v>2</v>
      </c>
      <c r="N1117" s="6">
        <f t="shared" si="145"/>
        <v>0.93333333333333335</v>
      </c>
      <c r="O1117" t="str">
        <f t="shared" si="142"/>
        <v>Y</v>
      </c>
      <c r="P1117" s="14">
        <f>VLOOKUP(E1117, 'Season Position'!$A$70:$C$85,2,FALSE)</f>
        <v>6</v>
      </c>
      <c r="Q1117" s="14" t="str">
        <f>VLOOKUP(E1117, 'Season Position'!$A$70:$C$85,3,FALSE)</f>
        <v>Playoffs</v>
      </c>
      <c r="R1117">
        <f t="shared" si="151"/>
        <v>1</v>
      </c>
      <c r="S1117" s="21" t="str">
        <f t="shared" si="148"/>
        <v>110-119</v>
      </c>
    </row>
    <row r="1118" spans="1:19" ht="15.75" customHeight="1">
      <c r="A1118">
        <f t="shared" si="143"/>
        <v>559</v>
      </c>
      <c r="B1118" s="1">
        <v>2016</v>
      </c>
      <c r="C1118" s="1">
        <v>10</v>
      </c>
      <c r="D1118" s="1" t="s">
        <v>9</v>
      </c>
      <c r="E1118" s="1" t="s">
        <v>21</v>
      </c>
      <c r="F1118" t="str">
        <f t="shared" si="172"/>
        <v>James Goodson</v>
      </c>
      <c r="G1118" s="1">
        <v>124</v>
      </c>
      <c r="H1118">
        <f t="shared" si="172"/>
        <v>78</v>
      </c>
      <c r="I1118" t="str">
        <f t="shared" si="137"/>
        <v>Won</v>
      </c>
      <c r="J1118">
        <f t="shared" si="138"/>
        <v>1</v>
      </c>
      <c r="K1118">
        <f t="shared" si="139"/>
        <v>0</v>
      </c>
      <c r="L1118">
        <f t="shared" si="140"/>
        <v>0</v>
      </c>
      <c r="M1118">
        <f t="shared" si="141"/>
        <v>1</v>
      </c>
      <c r="N1118" s="6">
        <f t="shared" si="145"/>
        <v>1</v>
      </c>
      <c r="O1118" t="str">
        <f t="shared" si="142"/>
        <v>Y</v>
      </c>
      <c r="P1118" s="14">
        <f>VLOOKUP(E1118, 'Season Position'!$A$70:$C$85,2,FALSE)</f>
        <v>16</v>
      </c>
      <c r="Q1118" s="14" t="str">
        <f>VLOOKUP(E1118, 'Season Position'!$A$70:$C$85,3,FALSE)</f>
        <v>Missed</v>
      </c>
      <c r="R1118">
        <f t="shared" si="151"/>
        <v>1</v>
      </c>
      <c r="S1118" s="21" t="str">
        <f t="shared" si="148"/>
        <v>120-129</v>
      </c>
    </row>
    <row r="1119" spans="1:19" ht="15.75" customHeight="1">
      <c r="A1119">
        <f t="shared" si="143"/>
        <v>559</v>
      </c>
      <c r="B1119" s="1">
        <v>2016</v>
      </c>
      <c r="C1119" s="1">
        <v>10</v>
      </c>
      <c r="D1119" s="1" t="s">
        <v>9</v>
      </c>
      <c r="E1119" s="1" t="s">
        <v>28</v>
      </c>
      <c r="F1119" t="str">
        <f t="shared" si="174"/>
        <v>Max Cubberley</v>
      </c>
      <c r="G1119" s="1">
        <v>78</v>
      </c>
      <c r="H1119">
        <f t="shared" si="174"/>
        <v>124</v>
      </c>
      <c r="I1119" t="str">
        <f t="shared" si="137"/>
        <v>Lost</v>
      </c>
      <c r="J1119">
        <f t="shared" si="138"/>
        <v>0</v>
      </c>
      <c r="K1119">
        <f t="shared" si="139"/>
        <v>1</v>
      </c>
      <c r="L1119">
        <f t="shared" si="140"/>
        <v>0</v>
      </c>
      <c r="M1119">
        <f t="shared" si="141"/>
        <v>11</v>
      </c>
      <c r="N1119" s="6">
        <f t="shared" si="145"/>
        <v>0.33333333333333337</v>
      </c>
      <c r="O1119" t="str">
        <f t="shared" si="142"/>
        <v>N</v>
      </c>
      <c r="P1119" s="14">
        <f>VLOOKUP(E1119, 'Season Position'!$A$70:$C$85,2,FALSE)</f>
        <v>2</v>
      </c>
      <c r="Q1119" s="14" t="str">
        <f>VLOOKUP(E1119, 'Season Position'!$A$70:$C$85,3,FALSE)</f>
        <v>Playoffs</v>
      </c>
      <c r="R1119">
        <f t="shared" si="151"/>
        <v>0</v>
      </c>
      <c r="S1119" s="21" t="str">
        <f t="shared" si="148"/>
        <v>70-79</v>
      </c>
    </row>
    <row r="1120" spans="1:19" ht="15.75" customHeight="1">
      <c r="A1120">
        <f t="shared" si="143"/>
        <v>560</v>
      </c>
      <c r="B1120" s="1">
        <v>2016</v>
      </c>
      <c r="C1120" s="1">
        <v>11</v>
      </c>
      <c r="D1120" s="1" t="s">
        <v>9</v>
      </c>
      <c r="E1120" s="1" t="s">
        <v>28</v>
      </c>
      <c r="F1120" t="str">
        <f t="shared" si="172"/>
        <v>Ben Hendy</v>
      </c>
      <c r="G1120" s="1">
        <v>74</v>
      </c>
      <c r="H1120">
        <f t="shared" si="172"/>
        <v>91</v>
      </c>
      <c r="I1120" t="str">
        <f t="shared" ref="I1120:I1151" si="176">IF(G1120&gt;H1120, "Won", IF(G1120&lt;H1120, "Lost", "Tie"))</f>
        <v>Lost</v>
      </c>
      <c r="J1120">
        <f t="shared" ref="J1120:J1151" si="177">IF(I1120="Won", 1, 0)</f>
        <v>0</v>
      </c>
      <c r="K1120">
        <f t="shared" ref="K1120:K1151" si="178">IF(I1120="Lost", 1, 0)</f>
        <v>1</v>
      </c>
      <c r="L1120">
        <f t="shared" ref="L1120:L1151" si="179">IF(I1120="Tie", 1, 0)</f>
        <v>0</v>
      </c>
      <c r="M1120">
        <f t="shared" ref="M1120:M1151" si="180">1+SUMPRODUCT(($B$2:$B$10000=B1120)*($C$2:$C$10000=C1120)*($G$2:$G$10000&gt;G1120))</f>
        <v>10</v>
      </c>
      <c r="N1120" s="6">
        <f t="shared" ref="N1120:N1151" si="181">1-((M1120-1)/15)</f>
        <v>0.4</v>
      </c>
      <c r="O1120" t="str">
        <f t="shared" ref="O1120:O1151" si="182">IF(G1120&gt;99, "Y", "N")</f>
        <v>N</v>
      </c>
      <c r="P1120" s="14">
        <f>VLOOKUP(E1120, 'Season Position'!$A$70:$C$85,2,FALSE)</f>
        <v>2</v>
      </c>
      <c r="Q1120" s="14" t="str">
        <f>VLOOKUP(E1120, 'Season Position'!$A$70:$C$85,3,FALSE)</f>
        <v>Playoffs</v>
      </c>
      <c r="R1120">
        <f t="shared" si="151"/>
        <v>0</v>
      </c>
      <c r="S1120" s="21" t="str">
        <f t="shared" si="148"/>
        <v>70-79</v>
      </c>
    </row>
    <row r="1121" spans="1:19" ht="15.75" customHeight="1">
      <c r="A1121">
        <f t="shared" si="143"/>
        <v>560</v>
      </c>
      <c r="B1121" s="1">
        <v>2016</v>
      </c>
      <c r="C1121" s="1">
        <v>11</v>
      </c>
      <c r="D1121" s="1" t="s">
        <v>9</v>
      </c>
      <c r="E1121" s="1" t="s">
        <v>10</v>
      </c>
      <c r="F1121" t="str">
        <f t="shared" si="174"/>
        <v>James Goodson</v>
      </c>
      <c r="G1121" s="1">
        <v>91</v>
      </c>
      <c r="H1121">
        <f t="shared" si="174"/>
        <v>74</v>
      </c>
      <c r="I1121" t="str">
        <f t="shared" si="176"/>
        <v>Won</v>
      </c>
      <c r="J1121">
        <f t="shared" si="177"/>
        <v>1</v>
      </c>
      <c r="K1121">
        <f t="shared" si="178"/>
        <v>0</v>
      </c>
      <c r="L1121">
        <f t="shared" si="179"/>
        <v>0</v>
      </c>
      <c r="M1121">
        <f t="shared" si="180"/>
        <v>4</v>
      </c>
      <c r="N1121" s="6">
        <f t="shared" si="181"/>
        <v>0.8</v>
      </c>
      <c r="O1121" t="str">
        <f t="shared" si="182"/>
        <v>N</v>
      </c>
      <c r="P1121" s="14">
        <f>VLOOKUP(E1121, 'Season Position'!$A$70:$C$85,2,FALSE)</f>
        <v>7</v>
      </c>
      <c r="Q1121" s="14" t="str">
        <f>VLOOKUP(E1121, 'Season Position'!$A$70:$C$85,3,FALSE)</f>
        <v>Playoffs</v>
      </c>
      <c r="R1121">
        <f t="shared" si="151"/>
        <v>1</v>
      </c>
      <c r="S1121" s="21" t="str">
        <f t="shared" si="148"/>
        <v>90-99</v>
      </c>
    </row>
    <row r="1122" spans="1:19" ht="15.75" customHeight="1">
      <c r="A1122">
        <f t="shared" si="143"/>
        <v>561</v>
      </c>
      <c r="B1122" s="1">
        <v>2016</v>
      </c>
      <c r="C1122" s="1">
        <v>11</v>
      </c>
      <c r="D1122" s="1" t="s">
        <v>9</v>
      </c>
      <c r="E1122" s="1" t="s">
        <v>16</v>
      </c>
      <c r="F1122" t="str">
        <f t="shared" ref="F1122:F1134" si="183">E1123</f>
        <v>Max Cubberley</v>
      </c>
      <c r="G1122" s="1">
        <v>71</v>
      </c>
      <c r="H1122">
        <f t="shared" ref="H1122:H1184" si="184">G1123</f>
        <v>32</v>
      </c>
      <c r="I1122" t="str">
        <f t="shared" si="176"/>
        <v>Won</v>
      </c>
      <c r="J1122">
        <f t="shared" si="177"/>
        <v>1</v>
      </c>
      <c r="K1122">
        <f t="shared" si="178"/>
        <v>0</v>
      </c>
      <c r="L1122">
        <f t="shared" si="179"/>
        <v>0</v>
      </c>
      <c r="M1122">
        <f t="shared" si="180"/>
        <v>12</v>
      </c>
      <c r="N1122" s="6">
        <f t="shared" si="181"/>
        <v>0.26666666666666672</v>
      </c>
      <c r="O1122" t="str">
        <f t="shared" si="182"/>
        <v>N</v>
      </c>
      <c r="P1122" s="14">
        <f>VLOOKUP(E1122, 'Season Position'!$A$70:$C$85,2,FALSE)</f>
        <v>6</v>
      </c>
      <c r="Q1122" s="14" t="str">
        <f>VLOOKUP(E1122, 'Season Position'!$A$70:$C$85,3,FALSE)</f>
        <v>Playoffs</v>
      </c>
      <c r="R1122">
        <f t="shared" si="151"/>
        <v>1</v>
      </c>
      <c r="S1122" s="21" t="str">
        <f t="shared" si="148"/>
        <v>70-79</v>
      </c>
    </row>
    <row r="1123" spans="1:19" ht="15.75" customHeight="1">
      <c r="A1123">
        <f t="shared" si="143"/>
        <v>561</v>
      </c>
      <c r="B1123" s="1">
        <v>2016</v>
      </c>
      <c r="C1123" s="1">
        <v>11</v>
      </c>
      <c r="D1123" s="1" t="s">
        <v>9</v>
      </c>
      <c r="E1123" s="1" t="s">
        <v>21</v>
      </c>
      <c r="F1123" t="str">
        <f t="shared" ref="F1123:F1135" si="185">E1122</f>
        <v>Mark Simpson</v>
      </c>
      <c r="G1123" s="1">
        <v>32</v>
      </c>
      <c r="H1123">
        <f t="shared" ref="H1123:H1185" si="186">G1122</f>
        <v>71</v>
      </c>
      <c r="I1123" t="str">
        <f t="shared" si="176"/>
        <v>Lost</v>
      </c>
      <c r="J1123">
        <f t="shared" si="177"/>
        <v>0</v>
      </c>
      <c r="K1123">
        <f t="shared" si="178"/>
        <v>1</v>
      </c>
      <c r="L1123">
        <f t="shared" si="179"/>
        <v>0</v>
      </c>
      <c r="M1123">
        <f t="shared" si="180"/>
        <v>16</v>
      </c>
      <c r="N1123" s="6">
        <f t="shared" si="181"/>
        <v>0</v>
      </c>
      <c r="O1123" t="str">
        <f t="shared" si="182"/>
        <v>N</v>
      </c>
      <c r="P1123" s="14">
        <f>VLOOKUP(E1123, 'Season Position'!$A$70:$C$85,2,FALSE)</f>
        <v>16</v>
      </c>
      <c r="Q1123" s="14" t="str">
        <f>VLOOKUP(E1123, 'Season Position'!$A$70:$C$85,3,FALSE)</f>
        <v>Missed</v>
      </c>
      <c r="R1123">
        <f t="shared" si="151"/>
        <v>0</v>
      </c>
      <c r="S1123" s="21" t="str">
        <f t="shared" si="148"/>
        <v>30-39</v>
      </c>
    </row>
    <row r="1124" spans="1:19" ht="15.75" customHeight="1">
      <c r="A1124">
        <f t="shared" si="143"/>
        <v>562</v>
      </c>
      <c r="B1124" s="1">
        <v>2016</v>
      </c>
      <c r="C1124" s="1">
        <v>11</v>
      </c>
      <c r="D1124" s="1" t="s">
        <v>9</v>
      </c>
      <c r="E1124" s="1" t="s">
        <v>72</v>
      </c>
      <c r="F1124" t="str">
        <f t="shared" si="183"/>
        <v>Jay Kelly</v>
      </c>
      <c r="G1124" s="1">
        <v>67</v>
      </c>
      <c r="H1124">
        <f t="shared" si="184"/>
        <v>85</v>
      </c>
      <c r="I1124" t="str">
        <f t="shared" si="176"/>
        <v>Lost</v>
      </c>
      <c r="J1124">
        <f t="shared" si="177"/>
        <v>0</v>
      </c>
      <c r="K1124">
        <f t="shared" si="178"/>
        <v>1</v>
      </c>
      <c r="L1124">
        <f t="shared" si="179"/>
        <v>0</v>
      </c>
      <c r="M1124">
        <f t="shared" si="180"/>
        <v>13</v>
      </c>
      <c r="N1124" s="6">
        <f t="shared" si="181"/>
        <v>0.19999999999999996</v>
      </c>
      <c r="O1124" t="str">
        <f t="shared" si="182"/>
        <v>N</v>
      </c>
      <c r="P1124" s="14">
        <f>VLOOKUP(E1124, 'Season Position'!$A$70:$C$85,2,FALSE)</f>
        <v>13</v>
      </c>
      <c r="Q1124" s="14" t="str">
        <f>VLOOKUP(E1124, 'Season Position'!$A$70:$C$85,3,FALSE)</f>
        <v>Missed</v>
      </c>
      <c r="R1124">
        <f t="shared" si="151"/>
        <v>0</v>
      </c>
      <c r="S1124" s="21" t="str">
        <f t="shared" si="148"/>
        <v>60-69</v>
      </c>
    </row>
    <row r="1125" spans="1:19" ht="15.75" customHeight="1">
      <c r="A1125">
        <f t="shared" si="143"/>
        <v>562</v>
      </c>
      <c r="B1125" s="1">
        <v>2016</v>
      </c>
      <c r="C1125" s="1">
        <v>11</v>
      </c>
      <c r="D1125" s="1" t="s">
        <v>9</v>
      </c>
      <c r="E1125" s="1" t="s">
        <v>30</v>
      </c>
      <c r="F1125" t="str">
        <f t="shared" si="185"/>
        <v>Stewart Carter</v>
      </c>
      <c r="G1125" s="1">
        <v>85</v>
      </c>
      <c r="H1125">
        <f t="shared" si="186"/>
        <v>67</v>
      </c>
      <c r="I1125" t="str">
        <f t="shared" si="176"/>
        <v>Won</v>
      </c>
      <c r="J1125">
        <f t="shared" si="177"/>
        <v>1</v>
      </c>
      <c r="K1125">
        <f t="shared" si="178"/>
        <v>0</v>
      </c>
      <c r="L1125">
        <f t="shared" si="179"/>
        <v>0</v>
      </c>
      <c r="M1125">
        <f t="shared" si="180"/>
        <v>6</v>
      </c>
      <c r="N1125" s="6">
        <f t="shared" si="181"/>
        <v>0.66666666666666674</v>
      </c>
      <c r="O1125" t="str">
        <f t="shared" si="182"/>
        <v>N</v>
      </c>
      <c r="P1125" s="14">
        <f>VLOOKUP(E1125, 'Season Position'!$A$70:$C$85,2,FALSE)</f>
        <v>12</v>
      </c>
      <c r="Q1125" s="14" t="str">
        <f>VLOOKUP(E1125, 'Season Position'!$A$70:$C$85,3,FALSE)</f>
        <v>Missed</v>
      </c>
      <c r="R1125">
        <f t="shared" si="151"/>
        <v>1</v>
      </c>
      <c r="S1125" s="21" t="str">
        <f t="shared" si="148"/>
        <v>80-89</v>
      </c>
    </row>
    <row r="1126" spans="1:19" ht="15.75" customHeight="1">
      <c r="A1126">
        <f t="shared" si="143"/>
        <v>563</v>
      </c>
      <c r="B1126" s="1">
        <v>2016</v>
      </c>
      <c r="C1126" s="1">
        <v>11</v>
      </c>
      <c r="D1126" s="1" t="s">
        <v>9</v>
      </c>
      <c r="E1126" s="1" t="s">
        <v>13</v>
      </c>
      <c r="F1126" t="str">
        <f t="shared" si="183"/>
        <v>Jamie Blair</v>
      </c>
      <c r="G1126" s="1">
        <v>89</v>
      </c>
      <c r="H1126">
        <f t="shared" si="184"/>
        <v>84</v>
      </c>
      <c r="I1126" t="str">
        <f t="shared" si="176"/>
        <v>Won</v>
      </c>
      <c r="J1126">
        <f t="shared" si="177"/>
        <v>1</v>
      </c>
      <c r="K1126">
        <f t="shared" si="178"/>
        <v>0</v>
      </c>
      <c r="L1126">
        <f t="shared" si="179"/>
        <v>0</v>
      </c>
      <c r="M1126">
        <f t="shared" si="180"/>
        <v>5</v>
      </c>
      <c r="N1126" s="6">
        <f t="shared" si="181"/>
        <v>0.73333333333333339</v>
      </c>
      <c r="O1126" t="str">
        <f t="shared" si="182"/>
        <v>N</v>
      </c>
      <c r="P1126" s="14">
        <f>VLOOKUP(E1126, 'Season Position'!$A$70:$C$85,2,FALSE)</f>
        <v>1</v>
      </c>
      <c r="Q1126" s="14" t="str">
        <f>VLOOKUP(E1126, 'Season Position'!$A$70:$C$85,3,FALSE)</f>
        <v>Playoffs</v>
      </c>
      <c r="R1126">
        <f t="shared" si="151"/>
        <v>1</v>
      </c>
      <c r="S1126" s="21" t="str">
        <f t="shared" si="148"/>
        <v>80-89</v>
      </c>
    </row>
    <row r="1127" spans="1:19" ht="15.75" customHeight="1">
      <c r="A1127">
        <f t="shared" si="143"/>
        <v>563</v>
      </c>
      <c r="B1127" s="1">
        <v>2016</v>
      </c>
      <c r="C1127" s="1">
        <v>11</v>
      </c>
      <c r="D1127" s="1" t="s">
        <v>9</v>
      </c>
      <c r="E1127" s="1" t="s">
        <v>34</v>
      </c>
      <c r="F1127" t="str">
        <f t="shared" si="185"/>
        <v>David Slater</v>
      </c>
      <c r="G1127" s="1">
        <v>84</v>
      </c>
      <c r="H1127">
        <f t="shared" si="186"/>
        <v>89</v>
      </c>
      <c r="I1127" t="str">
        <f t="shared" si="176"/>
        <v>Lost</v>
      </c>
      <c r="J1127">
        <f t="shared" si="177"/>
        <v>0</v>
      </c>
      <c r="K1127">
        <f t="shared" si="178"/>
        <v>1</v>
      </c>
      <c r="L1127">
        <f t="shared" si="179"/>
        <v>0</v>
      </c>
      <c r="M1127">
        <f t="shared" si="180"/>
        <v>7</v>
      </c>
      <c r="N1127" s="6">
        <f t="shared" si="181"/>
        <v>0.6</v>
      </c>
      <c r="O1127" t="str">
        <f t="shared" si="182"/>
        <v>N</v>
      </c>
      <c r="P1127" s="14">
        <f>VLOOKUP(E1127, 'Season Position'!$A$70:$C$85,2,FALSE)</f>
        <v>9</v>
      </c>
      <c r="Q1127" s="14" t="str">
        <f>VLOOKUP(E1127, 'Season Position'!$A$70:$C$85,3,FALSE)</f>
        <v>Missed</v>
      </c>
      <c r="R1127">
        <f t="shared" si="151"/>
        <v>0</v>
      </c>
      <c r="S1127" s="21" t="str">
        <f t="shared" si="148"/>
        <v>80-89</v>
      </c>
    </row>
    <row r="1128" spans="1:19" ht="15.75" customHeight="1">
      <c r="A1128">
        <f t="shared" si="143"/>
        <v>564</v>
      </c>
      <c r="B1128" s="1">
        <v>2016</v>
      </c>
      <c r="C1128" s="1">
        <v>11</v>
      </c>
      <c r="D1128" s="1" t="s">
        <v>9</v>
      </c>
      <c r="E1128" s="1" t="s">
        <v>26</v>
      </c>
      <c r="F1128" t="str">
        <f t="shared" si="183"/>
        <v>Geoffrey Manboob</v>
      </c>
      <c r="G1128" s="1">
        <v>82</v>
      </c>
      <c r="H1128">
        <f t="shared" si="184"/>
        <v>73</v>
      </c>
      <c r="I1128" t="str">
        <f t="shared" si="176"/>
        <v>Won</v>
      </c>
      <c r="J1128">
        <f t="shared" si="177"/>
        <v>1</v>
      </c>
      <c r="K1128">
        <f t="shared" si="178"/>
        <v>0</v>
      </c>
      <c r="L1128">
        <f t="shared" si="179"/>
        <v>0</v>
      </c>
      <c r="M1128">
        <f t="shared" si="180"/>
        <v>8</v>
      </c>
      <c r="N1128" s="6">
        <f t="shared" si="181"/>
        <v>0.53333333333333333</v>
      </c>
      <c r="O1128" t="str">
        <f t="shared" si="182"/>
        <v>N</v>
      </c>
      <c r="P1128" s="14">
        <f>VLOOKUP(E1128, 'Season Position'!$A$70:$C$85,2,FALSE)</f>
        <v>4</v>
      </c>
      <c r="Q1128" s="14" t="str">
        <f>VLOOKUP(E1128, 'Season Position'!$A$70:$C$85,3,FALSE)</f>
        <v>Playoffs</v>
      </c>
      <c r="R1128">
        <f t="shared" si="151"/>
        <v>1</v>
      </c>
      <c r="S1128" s="21" t="str">
        <f t="shared" si="148"/>
        <v>80-89</v>
      </c>
    </row>
    <row r="1129" spans="1:19" ht="15.75" customHeight="1">
      <c r="A1129">
        <f t="shared" si="143"/>
        <v>564</v>
      </c>
      <c r="B1129" s="1">
        <v>2016</v>
      </c>
      <c r="C1129" s="1">
        <v>11</v>
      </c>
      <c r="D1129" s="1" t="s">
        <v>9</v>
      </c>
      <c r="E1129" s="1" t="s">
        <v>18</v>
      </c>
      <c r="F1129" t="str">
        <f t="shared" si="185"/>
        <v>Mat Ward</v>
      </c>
      <c r="G1129" s="1">
        <v>73</v>
      </c>
      <c r="H1129">
        <f t="shared" si="186"/>
        <v>82</v>
      </c>
      <c r="I1129" t="str">
        <f t="shared" si="176"/>
        <v>Lost</v>
      </c>
      <c r="J1129">
        <f t="shared" si="177"/>
        <v>0</v>
      </c>
      <c r="K1129">
        <f t="shared" si="178"/>
        <v>1</v>
      </c>
      <c r="L1129">
        <f t="shared" si="179"/>
        <v>0</v>
      </c>
      <c r="M1129">
        <f t="shared" si="180"/>
        <v>11</v>
      </c>
      <c r="N1129" s="6">
        <f t="shared" si="181"/>
        <v>0.33333333333333337</v>
      </c>
      <c r="O1129" t="str">
        <f t="shared" si="182"/>
        <v>N</v>
      </c>
      <c r="P1129" s="14">
        <f>VLOOKUP(E1129, 'Season Position'!$A$70:$C$85,2,FALSE)</f>
        <v>15</v>
      </c>
      <c r="Q1129" s="14" t="str">
        <f>VLOOKUP(E1129, 'Season Position'!$A$70:$C$85,3,FALSE)</f>
        <v>Missed</v>
      </c>
      <c r="R1129">
        <f t="shared" si="151"/>
        <v>0</v>
      </c>
      <c r="S1129" s="21" t="str">
        <f t="shared" si="148"/>
        <v>70-79</v>
      </c>
    </row>
    <row r="1130" spans="1:19" ht="15.75" customHeight="1">
      <c r="A1130">
        <f t="shared" si="143"/>
        <v>565</v>
      </c>
      <c r="B1130" s="1">
        <v>2016</v>
      </c>
      <c r="C1130" s="1">
        <v>11</v>
      </c>
      <c r="D1130" s="1" t="s">
        <v>9</v>
      </c>
      <c r="E1130" s="1" t="s">
        <v>32</v>
      </c>
      <c r="F1130" t="str">
        <f t="shared" si="183"/>
        <v>Neil Hawke</v>
      </c>
      <c r="G1130" s="1">
        <v>106</v>
      </c>
      <c r="H1130">
        <f t="shared" si="184"/>
        <v>67</v>
      </c>
      <c r="I1130" t="str">
        <f t="shared" si="176"/>
        <v>Won</v>
      </c>
      <c r="J1130">
        <f t="shared" si="177"/>
        <v>1</v>
      </c>
      <c r="K1130">
        <f t="shared" si="178"/>
        <v>0</v>
      </c>
      <c r="L1130">
        <f t="shared" si="179"/>
        <v>0</v>
      </c>
      <c r="M1130">
        <f t="shared" si="180"/>
        <v>1</v>
      </c>
      <c r="N1130" s="6">
        <f t="shared" si="181"/>
        <v>1</v>
      </c>
      <c r="O1130" t="str">
        <f t="shared" si="182"/>
        <v>Y</v>
      </c>
      <c r="P1130" s="14">
        <f>VLOOKUP(E1130, 'Season Position'!$A$70:$C$85,2,FALSE)</f>
        <v>3</v>
      </c>
      <c r="Q1130" s="14" t="str">
        <f>VLOOKUP(E1130, 'Season Position'!$A$70:$C$85,3,FALSE)</f>
        <v>Playoffs</v>
      </c>
      <c r="R1130">
        <f t="shared" si="151"/>
        <v>1</v>
      </c>
      <c r="S1130" s="21" t="str">
        <f t="shared" si="148"/>
        <v>100-109</v>
      </c>
    </row>
    <row r="1131" spans="1:19" ht="15.75" customHeight="1">
      <c r="A1131">
        <f t="shared" si="143"/>
        <v>565</v>
      </c>
      <c r="B1131" s="1">
        <v>2016</v>
      </c>
      <c r="C1131" s="1">
        <v>11</v>
      </c>
      <c r="D1131" s="1" t="s">
        <v>9</v>
      </c>
      <c r="E1131" s="1" t="s">
        <v>25</v>
      </c>
      <c r="F1131" t="str">
        <f t="shared" si="185"/>
        <v>Chris Hill</v>
      </c>
      <c r="G1131" s="1">
        <v>67</v>
      </c>
      <c r="H1131">
        <f t="shared" si="186"/>
        <v>106</v>
      </c>
      <c r="I1131" t="str">
        <f t="shared" si="176"/>
        <v>Lost</v>
      </c>
      <c r="J1131">
        <f t="shared" si="177"/>
        <v>0</v>
      </c>
      <c r="K1131">
        <f t="shared" si="178"/>
        <v>1</v>
      </c>
      <c r="L1131">
        <f t="shared" si="179"/>
        <v>0</v>
      </c>
      <c r="M1131">
        <f t="shared" si="180"/>
        <v>13</v>
      </c>
      <c r="N1131" s="6">
        <f t="shared" si="181"/>
        <v>0.19999999999999996</v>
      </c>
      <c r="O1131" t="str">
        <f t="shared" si="182"/>
        <v>N</v>
      </c>
      <c r="P1131" s="14">
        <f>VLOOKUP(E1131, 'Season Position'!$A$70:$C$85,2,FALSE)</f>
        <v>11</v>
      </c>
      <c r="Q1131" s="14" t="str">
        <f>VLOOKUP(E1131, 'Season Position'!$A$70:$C$85,3,FALSE)</f>
        <v>Missed</v>
      </c>
      <c r="R1131">
        <f t="shared" si="151"/>
        <v>0</v>
      </c>
      <c r="S1131" s="21" t="str">
        <f t="shared" si="148"/>
        <v>60-69</v>
      </c>
    </row>
    <row r="1132" spans="1:19" ht="15.75" customHeight="1">
      <c r="A1132">
        <f t="shared" si="143"/>
        <v>566</v>
      </c>
      <c r="B1132" s="1">
        <v>2016</v>
      </c>
      <c r="C1132" s="1">
        <v>11</v>
      </c>
      <c r="D1132" s="1" t="s">
        <v>9</v>
      </c>
      <c r="E1132" s="1" t="s">
        <v>31</v>
      </c>
      <c r="F1132" t="str">
        <f t="shared" si="183"/>
        <v>Owen Williams</v>
      </c>
      <c r="G1132" s="1">
        <v>102</v>
      </c>
      <c r="H1132">
        <f t="shared" si="184"/>
        <v>66</v>
      </c>
      <c r="I1132" t="str">
        <f t="shared" si="176"/>
        <v>Won</v>
      </c>
      <c r="J1132">
        <f t="shared" si="177"/>
        <v>1</v>
      </c>
      <c r="K1132">
        <f t="shared" si="178"/>
        <v>0</v>
      </c>
      <c r="L1132">
        <f t="shared" si="179"/>
        <v>0</v>
      </c>
      <c r="M1132">
        <f t="shared" si="180"/>
        <v>2</v>
      </c>
      <c r="N1132" s="6">
        <f t="shared" si="181"/>
        <v>0.93333333333333335</v>
      </c>
      <c r="O1132" t="str">
        <f t="shared" si="182"/>
        <v>Y</v>
      </c>
      <c r="P1132" s="14">
        <f>VLOOKUP(E1132, 'Season Position'!$A$70:$C$85,2,FALSE)</f>
        <v>14</v>
      </c>
      <c r="Q1132" s="14" t="str">
        <f>VLOOKUP(E1132, 'Season Position'!$A$70:$C$85,3,FALSE)</f>
        <v>Missed</v>
      </c>
      <c r="R1132">
        <f t="shared" si="151"/>
        <v>1</v>
      </c>
      <c r="S1132" s="21" t="str">
        <f t="shared" si="148"/>
        <v>100-109</v>
      </c>
    </row>
    <row r="1133" spans="1:19" ht="15.75" customHeight="1">
      <c r="A1133">
        <f t="shared" si="143"/>
        <v>566</v>
      </c>
      <c r="B1133" s="1">
        <v>2016</v>
      </c>
      <c r="C1133" s="1">
        <v>11</v>
      </c>
      <c r="D1133" s="1" t="s">
        <v>9</v>
      </c>
      <c r="E1133" s="1" t="s">
        <v>62</v>
      </c>
      <c r="F1133" t="str">
        <f t="shared" si="185"/>
        <v>Ian Kulkowski</v>
      </c>
      <c r="G1133" s="1">
        <v>66</v>
      </c>
      <c r="H1133">
        <f t="shared" si="186"/>
        <v>102</v>
      </c>
      <c r="I1133" t="str">
        <f t="shared" si="176"/>
        <v>Lost</v>
      </c>
      <c r="J1133">
        <f t="shared" si="177"/>
        <v>0</v>
      </c>
      <c r="K1133">
        <f t="shared" si="178"/>
        <v>1</v>
      </c>
      <c r="L1133">
        <f t="shared" si="179"/>
        <v>0</v>
      </c>
      <c r="M1133">
        <f t="shared" si="180"/>
        <v>15</v>
      </c>
      <c r="N1133" s="6">
        <f t="shared" si="181"/>
        <v>6.6666666666666652E-2</v>
      </c>
      <c r="O1133" t="str">
        <f t="shared" si="182"/>
        <v>N</v>
      </c>
      <c r="P1133" s="14">
        <f>VLOOKUP(E1133, 'Season Position'!$A$70:$C$85,2,FALSE)</f>
        <v>10</v>
      </c>
      <c r="Q1133" s="14" t="str">
        <f>VLOOKUP(E1133, 'Season Position'!$A$70:$C$85,3,FALSE)</f>
        <v>Missed</v>
      </c>
      <c r="R1133">
        <f t="shared" si="151"/>
        <v>0</v>
      </c>
      <c r="S1133" s="21" t="str">
        <f t="shared" si="148"/>
        <v>60-69</v>
      </c>
    </row>
    <row r="1134" spans="1:19" ht="15.75" customHeight="1">
      <c r="A1134">
        <f t="shared" si="143"/>
        <v>567</v>
      </c>
      <c r="B1134" s="1">
        <v>2016</v>
      </c>
      <c r="C1134" s="1">
        <v>11</v>
      </c>
      <c r="D1134" s="1" t="s">
        <v>9</v>
      </c>
      <c r="E1134" s="1" t="s">
        <v>12</v>
      </c>
      <c r="F1134" t="str">
        <f t="shared" si="183"/>
        <v>Steve Smith</v>
      </c>
      <c r="G1134" s="1">
        <v>78</v>
      </c>
      <c r="H1134">
        <f t="shared" si="184"/>
        <v>93</v>
      </c>
      <c r="I1134" t="str">
        <f t="shared" si="176"/>
        <v>Lost</v>
      </c>
      <c r="J1134">
        <f t="shared" si="177"/>
        <v>0</v>
      </c>
      <c r="K1134">
        <f t="shared" si="178"/>
        <v>1</v>
      </c>
      <c r="L1134">
        <f t="shared" si="179"/>
        <v>0</v>
      </c>
      <c r="M1134">
        <f t="shared" si="180"/>
        <v>9</v>
      </c>
      <c r="N1134" s="6">
        <f t="shared" si="181"/>
        <v>0.46666666666666667</v>
      </c>
      <c r="O1134" t="str">
        <f t="shared" si="182"/>
        <v>N</v>
      </c>
      <c r="P1134" s="14">
        <f>VLOOKUP(E1134, 'Season Position'!$A$70:$C$85,2,FALSE)</f>
        <v>8</v>
      </c>
      <c r="Q1134" s="14" t="str">
        <f>VLOOKUP(E1134, 'Season Position'!$A$70:$C$85,3,FALSE)</f>
        <v>Playoffs</v>
      </c>
      <c r="R1134">
        <f t="shared" si="151"/>
        <v>0</v>
      </c>
      <c r="S1134" s="21" t="str">
        <f t="shared" si="148"/>
        <v>70-79</v>
      </c>
    </row>
    <row r="1135" spans="1:19" ht="15.75" customHeight="1">
      <c r="A1135">
        <f t="shared" si="143"/>
        <v>567</v>
      </c>
      <c r="B1135" s="1">
        <v>2016</v>
      </c>
      <c r="C1135" s="1">
        <v>11</v>
      </c>
      <c r="D1135" s="1" t="s">
        <v>9</v>
      </c>
      <c r="E1135" s="1" t="s">
        <v>33</v>
      </c>
      <c r="F1135" t="str">
        <f t="shared" si="185"/>
        <v>Dan Sayles</v>
      </c>
      <c r="G1135" s="1">
        <v>93</v>
      </c>
      <c r="H1135">
        <f t="shared" si="186"/>
        <v>78</v>
      </c>
      <c r="I1135" t="str">
        <f t="shared" si="176"/>
        <v>Won</v>
      </c>
      <c r="J1135">
        <f t="shared" si="177"/>
        <v>1</v>
      </c>
      <c r="K1135">
        <f t="shared" si="178"/>
        <v>0</v>
      </c>
      <c r="L1135">
        <f t="shared" si="179"/>
        <v>0</v>
      </c>
      <c r="M1135">
        <f t="shared" si="180"/>
        <v>3</v>
      </c>
      <c r="N1135" s="6">
        <f t="shared" si="181"/>
        <v>0.8666666666666667</v>
      </c>
      <c r="O1135" t="str">
        <f t="shared" si="182"/>
        <v>N</v>
      </c>
      <c r="P1135" s="14">
        <f>VLOOKUP(E1135, 'Season Position'!$A$70:$C$85,2,FALSE)</f>
        <v>5</v>
      </c>
      <c r="Q1135" s="14" t="str">
        <f>VLOOKUP(E1135, 'Season Position'!$A$70:$C$85,3,FALSE)</f>
        <v>Playoffs</v>
      </c>
      <c r="R1135">
        <f t="shared" si="151"/>
        <v>1</v>
      </c>
      <c r="S1135" s="21" t="str">
        <f t="shared" si="148"/>
        <v>90-99</v>
      </c>
    </row>
    <row r="1136" spans="1:19" ht="15.75" customHeight="1">
      <c r="A1136">
        <f t="shared" si="143"/>
        <v>568</v>
      </c>
      <c r="B1136" s="1">
        <v>2016</v>
      </c>
      <c r="C1136" s="1">
        <v>12</v>
      </c>
      <c r="D1136" s="1" t="s">
        <v>9</v>
      </c>
      <c r="E1136" s="1" t="s">
        <v>32</v>
      </c>
      <c r="F1136" t="str">
        <f t="shared" ref="F1136:F1198" si="187">E1137</f>
        <v>Ben Hendy</v>
      </c>
      <c r="G1136" s="1">
        <v>78</v>
      </c>
      <c r="H1136">
        <f t="shared" si="184"/>
        <v>77</v>
      </c>
      <c r="I1136" t="str">
        <f t="shared" si="176"/>
        <v>Won</v>
      </c>
      <c r="J1136">
        <f t="shared" si="177"/>
        <v>1</v>
      </c>
      <c r="K1136">
        <f t="shared" si="178"/>
        <v>0</v>
      </c>
      <c r="L1136">
        <f t="shared" si="179"/>
        <v>0</v>
      </c>
      <c r="M1136">
        <f t="shared" si="180"/>
        <v>8</v>
      </c>
      <c r="N1136" s="6">
        <f t="shared" si="181"/>
        <v>0.53333333333333333</v>
      </c>
      <c r="O1136" t="str">
        <f t="shared" si="182"/>
        <v>N</v>
      </c>
      <c r="P1136" s="14">
        <f>VLOOKUP(E1136, 'Season Position'!$A$70:$C$85,2,FALSE)</f>
        <v>3</v>
      </c>
      <c r="Q1136" s="14" t="str">
        <f>VLOOKUP(E1136, 'Season Position'!$A$70:$C$85,3,FALSE)</f>
        <v>Playoffs</v>
      </c>
      <c r="R1136">
        <f t="shared" si="151"/>
        <v>1</v>
      </c>
      <c r="S1136" s="21" t="str">
        <f t="shared" si="148"/>
        <v>70-79</v>
      </c>
    </row>
    <row r="1137" spans="1:19" ht="15.75" customHeight="1">
      <c r="A1137">
        <f t="shared" si="143"/>
        <v>568</v>
      </c>
      <c r="B1137" s="1">
        <v>2016</v>
      </c>
      <c r="C1137" s="1">
        <v>12</v>
      </c>
      <c r="D1137" s="1" t="s">
        <v>9</v>
      </c>
      <c r="E1137" s="1" t="s">
        <v>10</v>
      </c>
      <c r="F1137" t="str">
        <f t="shared" ref="F1137:F1199" si="188">E1136</f>
        <v>Chris Hill</v>
      </c>
      <c r="G1137" s="1">
        <v>77</v>
      </c>
      <c r="H1137">
        <f t="shared" si="186"/>
        <v>78</v>
      </c>
      <c r="I1137" t="str">
        <f t="shared" si="176"/>
        <v>Lost</v>
      </c>
      <c r="J1137">
        <f t="shared" si="177"/>
        <v>0</v>
      </c>
      <c r="K1137">
        <f t="shared" si="178"/>
        <v>1</v>
      </c>
      <c r="L1137">
        <f t="shared" si="179"/>
        <v>0</v>
      </c>
      <c r="M1137">
        <f t="shared" si="180"/>
        <v>9</v>
      </c>
      <c r="N1137" s="6">
        <f t="shared" si="181"/>
        <v>0.46666666666666667</v>
      </c>
      <c r="O1137" t="str">
        <f t="shared" si="182"/>
        <v>N</v>
      </c>
      <c r="P1137" s="14">
        <f>VLOOKUP(E1137, 'Season Position'!$A$70:$C$85,2,FALSE)</f>
        <v>7</v>
      </c>
      <c r="Q1137" s="14" t="str">
        <f>VLOOKUP(E1137, 'Season Position'!$A$70:$C$85,3,FALSE)</f>
        <v>Playoffs</v>
      </c>
      <c r="R1137">
        <f t="shared" si="151"/>
        <v>0</v>
      </c>
      <c r="S1137" s="21" t="str">
        <f t="shared" si="148"/>
        <v>70-79</v>
      </c>
    </row>
    <row r="1138" spans="1:19" ht="15.75" customHeight="1">
      <c r="A1138">
        <f t="shared" si="143"/>
        <v>569</v>
      </c>
      <c r="B1138" s="1">
        <v>2016</v>
      </c>
      <c r="C1138" s="1">
        <v>12</v>
      </c>
      <c r="D1138" s="1" t="s">
        <v>9</v>
      </c>
      <c r="E1138" s="1" t="s">
        <v>21</v>
      </c>
      <c r="F1138" t="str">
        <f t="shared" si="187"/>
        <v>Mat Ward</v>
      </c>
      <c r="G1138" s="1">
        <v>56</v>
      </c>
      <c r="H1138">
        <f t="shared" si="184"/>
        <v>74</v>
      </c>
      <c r="I1138" t="str">
        <f t="shared" si="176"/>
        <v>Lost</v>
      </c>
      <c r="J1138">
        <f t="shared" si="177"/>
        <v>0</v>
      </c>
      <c r="K1138">
        <f t="shared" si="178"/>
        <v>1</v>
      </c>
      <c r="L1138">
        <f t="shared" si="179"/>
        <v>0</v>
      </c>
      <c r="M1138">
        <f t="shared" si="180"/>
        <v>15</v>
      </c>
      <c r="N1138" s="6">
        <f t="shared" si="181"/>
        <v>6.6666666666666652E-2</v>
      </c>
      <c r="O1138" t="str">
        <f t="shared" si="182"/>
        <v>N</v>
      </c>
      <c r="P1138" s="14">
        <f>VLOOKUP(E1138, 'Season Position'!$A$70:$C$85,2,FALSE)</f>
        <v>16</v>
      </c>
      <c r="Q1138" s="14" t="str">
        <f>VLOOKUP(E1138, 'Season Position'!$A$70:$C$85,3,FALSE)</f>
        <v>Missed</v>
      </c>
      <c r="R1138">
        <f t="shared" si="151"/>
        <v>0</v>
      </c>
      <c r="S1138" s="21" t="str">
        <f t="shared" si="148"/>
        <v>50-59</v>
      </c>
    </row>
    <row r="1139" spans="1:19" ht="15.75" customHeight="1">
      <c r="A1139">
        <f t="shared" si="143"/>
        <v>569</v>
      </c>
      <c r="B1139" s="1">
        <v>2016</v>
      </c>
      <c r="C1139" s="1">
        <v>12</v>
      </c>
      <c r="D1139" s="1" t="s">
        <v>9</v>
      </c>
      <c r="E1139" s="1" t="s">
        <v>26</v>
      </c>
      <c r="F1139" t="str">
        <f t="shared" si="188"/>
        <v>Max Cubberley</v>
      </c>
      <c r="G1139" s="1">
        <v>74</v>
      </c>
      <c r="H1139">
        <f t="shared" si="186"/>
        <v>56</v>
      </c>
      <c r="I1139" t="str">
        <f t="shared" si="176"/>
        <v>Won</v>
      </c>
      <c r="J1139">
        <f t="shared" si="177"/>
        <v>1</v>
      </c>
      <c r="K1139">
        <f t="shared" si="178"/>
        <v>0</v>
      </c>
      <c r="L1139">
        <f t="shared" si="179"/>
        <v>0</v>
      </c>
      <c r="M1139">
        <f t="shared" si="180"/>
        <v>11</v>
      </c>
      <c r="N1139" s="6">
        <f t="shared" si="181"/>
        <v>0.33333333333333337</v>
      </c>
      <c r="O1139" t="str">
        <f t="shared" si="182"/>
        <v>N</v>
      </c>
      <c r="P1139" s="14">
        <f>VLOOKUP(E1139, 'Season Position'!$A$70:$C$85,2,FALSE)</f>
        <v>4</v>
      </c>
      <c r="Q1139" s="14" t="str">
        <f>VLOOKUP(E1139, 'Season Position'!$A$70:$C$85,3,FALSE)</f>
        <v>Playoffs</v>
      </c>
      <c r="R1139">
        <f t="shared" si="151"/>
        <v>1</v>
      </c>
      <c r="S1139" s="21" t="str">
        <f t="shared" si="148"/>
        <v>70-79</v>
      </c>
    </row>
    <row r="1140" spans="1:19" ht="15.75" customHeight="1">
      <c r="A1140">
        <f t="shared" si="143"/>
        <v>570</v>
      </c>
      <c r="B1140" s="1">
        <v>2016</v>
      </c>
      <c r="C1140" s="1">
        <v>12</v>
      </c>
      <c r="D1140" s="1" t="s">
        <v>9</v>
      </c>
      <c r="E1140" s="1" t="s">
        <v>13</v>
      </c>
      <c r="F1140" t="str">
        <f t="shared" si="187"/>
        <v>Owen Williams</v>
      </c>
      <c r="G1140" s="1">
        <v>103</v>
      </c>
      <c r="H1140">
        <f t="shared" si="184"/>
        <v>121</v>
      </c>
      <c r="I1140" t="str">
        <f t="shared" si="176"/>
        <v>Lost</v>
      </c>
      <c r="J1140">
        <f t="shared" si="177"/>
        <v>0</v>
      </c>
      <c r="K1140">
        <f t="shared" si="178"/>
        <v>1</v>
      </c>
      <c r="L1140">
        <f t="shared" si="179"/>
        <v>0</v>
      </c>
      <c r="M1140">
        <f t="shared" si="180"/>
        <v>4</v>
      </c>
      <c r="N1140" s="6">
        <f t="shared" si="181"/>
        <v>0.8</v>
      </c>
      <c r="O1140" t="str">
        <f t="shared" si="182"/>
        <v>Y</v>
      </c>
      <c r="P1140" s="14">
        <f>VLOOKUP(E1140, 'Season Position'!$A$70:$C$85,2,FALSE)</f>
        <v>1</v>
      </c>
      <c r="Q1140" s="14" t="str">
        <f>VLOOKUP(E1140, 'Season Position'!$A$70:$C$85,3,FALSE)</f>
        <v>Playoffs</v>
      </c>
      <c r="R1140">
        <f t="shared" si="151"/>
        <v>0</v>
      </c>
      <c r="S1140" s="21" t="str">
        <f t="shared" si="148"/>
        <v>100-109</v>
      </c>
    </row>
    <row r="1141" spans="1:19" ht="15.75" customHeight="1">
      <c r="A1141">
        <f t="shared" si="143"/>
        <v>570</v>
      </c>
      <c r="B1141" s="1">
        <v>2016</v>
      </c>
      <c r="C1141" s="1">
        <v>12</v>
      </c>
      <c r="D1141" s="1" t="s">
        <v>9</v>
      </c>
      <c r="E1141" s="1" t="s">
        <v>62</v>
      </c>
      <c r="F1141" t="str">
        <f t="shared" si="188"/>
        <v>David Slater</v>
      </c>
      <c r="G1141" s="1">
        <v>121</v>
      </c>
      <c r="H1141">
        <f t="shared" si="186"/>
        <v>103</v>
      </c>
      <c r="I1141" t="str">
        <f t="shared" si="176"/>
        <v>Won</v>
      </c>
      <c r="J1141">
        <f t="shared" si="177"/>
        <v>1</v>
      </c>
      <c r="K1141">
        <f t="shared" si="178"/>
        <v>0</v>
      </c>
      <c r="L1141">
        <f t="shared" si="179"/>
        <v>0</v>
      </c>
      <c r="M1141">
        <f t="shared" si="180"/>
        <v>3</v>
      </c>
      <c r="N1141" s="6">
        <f t="shared" si="181"/>
        <v>0.8666666666666667</v>
      </c>
      <c r="O1141" t="str">
        <f t="shared" si="182"/>
        <v>Y</v>
      </c>
      <c r="P1141" s="14">
        <f>VLOOKUP(E1141, 'Season Position'!$A$70:$C$85,2,FALSE)</f>
        <v>10</v>
      </c>
      <c r="Q1141" s="14" t="str">
        <f>VLOOKUP(E1141, 'Season Position'!$A$70:$C$85,3,FALSE)</f>
        <v>Missed</v>
      </c>
      <c r="R1141">
        <f t="shared" si="151"/>
        <v>1</v>
      </c>
      <c r="S1141" s="21" t="str">
        <f t="shared" si="148"/>
        <v>120-129</v>
      </c>
    </row>
    <row r="1142" spans="1:19" ht="15.75" customHeight="1">
      <c r="A1142">
        <f t="shared" si="143"/>
        <v>571</v>
      </c>
      <c r="B1142" s="1">
        <v>2016</v>
      </c>
      <c r="C1142" s="1">
        <v>12</v>
      </c>
      <c r="D1142" s="1" t="s">
        <v>9</v>
      </c>
      <c r="E1142" s="1" t="s">
        <v>16</v>
      </c>
      <c r="F1142" t="str">
        <f t="shared" si="187"/>
        <v>Geoffrey Manboob</v>
      </c>
      <c r="G1142" s="1">
        <v>132</v>
      </c>
      <c r="H1142">
        <f t="shared" si="184"/>
        <v>71</v>
      </c>
      <c r="I1142" t="str">
        <f t="shared" si="176"/>
        <v>Won</v>
      </c>
      <c r="J1142">
        <f t="shared" si="177"/>
        <v>1</v>
      </c>
      <c r="K1142">
        <f t="shared" si="178"/>
        <v>0</v>
      </c>
      <c r="L1142">
        <f t="shared" si="179"/>
        <v>0</v>
      </c>
      <c r="M1142">
        <f t="shared" si="180"/>
        <v>1</v>
      </c>
      <c r="N1142" s="6">
        <f t="shared" si="181"/>
        <v>1</v>
      </c>
      <c r="O1142" t="str">
        <f t="shared" si="182"/>
        <v>Y</v>
      </c>
      <c r="P1142" s="14">
        <f>VLOOKUP(E1142, 'Season Position'!$A$70:$C$85,2,FALSE)</f>
        <v>6</v>
      </c>
      <c r="Q1142" s="14" t="str">
        <f>VLOOKUP(E1142, 'Season Position'!$A$70:$C$85,3,FALSE)</f>
        <v>Playoffs</v>
      </c>
      <c r="R1142">
        <f t="shared" si="151"/>
        <v>1</v>
      </c>
      <c r="S1142" s="21" t="str">
        <f t="shared" si="148"/>
        <v>130-139</v>
      </c>
    </row>
    <row r="1143" spans="1:19" ht="15.75" customHeight="1">
      <c r="A1143">
        <f t="shared" si="143"/>
        <v>571</v>
      </c>
      <c r="B1143" s="1">
        <v>2016</v>
      </c>
      <c r="C1143" s="1">
        <v>12</v>
      </c>
      <c r="D1143" s="1" t="s">
        <v>9</v>
      </c>
      <c r="E1143" s="1" t="s">
        <v>18</v>
      </c>
      <c r="F1143" t="str">
        <f t="shared" si="188"/>
        <v>Mark Simpson</v>
      </c>
      <c r="G1143" s="1">
        <v>71</v>
      </c>
      <c r="H1143">
        <f t="shared" si="186"/>
        <v>132</v>
      </c>
      <c r="I1143" t="str">
        <f t="shared" si="176"/>
        <v>Lost</v>
      </c>
      <c r="J1143">
        <f t="shared" si="177"/>
        <v>0</v>
      </c>
      <c r="K1143">
        <f t="shared" si="178"/>
        <v>1</v>
      </c>
      <c r="L1143">
        <f t="shared" si="179"/>
        <v>0</v>
      </c>
      <c r="M1143">
        <f t="shared" si="180"/>
        <v>13</v>
      </c>
      <c r="N1143" s="6">
        <f t="shared" si="181"/>
        <v>0.19999999999999996</v>
      </c>
      <c r="O1143" t="str">
        <f t="shared" si="182"/>
        <v>N</v>
      </c>
      <c r="P1143" s="14">
        <f>VLOOKUP(E1143, 'Season Position'!$A$70:$C$85,2,FALSE)</f>
        <v>15</v>
      </c>
      <c r="Q1143" s="14" t="str">
        <f>VLOOKUP(E1143, 'Season Position'!$A$70:$C$85,3,FALSE)</f>
        <v>Missed</v>
      </c>
      <c r="R1143">
        <f t="shared" si="151"/>
        <v>0</v>
      </c>
      <c r="S1143" s="21" t="str">
        <f t="shared" si="148"/>
        <v>70-79</v>
      </c>
    </row>
    <row r="1144" spans="1:19" ht="15.75" customHeight="1">
      <c r="A1144">
        <f t="shared" si="143"/>
        <v>572</v>
      </c>
      <c r="B1144" s="1">
        <v>2016</v>
      </c>
      <c r="C1144" s="1">
        <v>12</v>
      </c>
      <c r="D1144" s="1" t="s">
        <v>9</v>
      </c>
      <c r="E1144" s="1" t="s">
        <v>31</v>
      </c>
      <c r="F1144" t="str">
        <f t="shared" si="187"/>
        <v>Jamie Blair</v>
      </c>
      <c r="G1144" s="1">
        <v>72</v>
      </c>
      <c r="H1144">
        <f t="shared" si="184"/>
        <v>102</v>
      </c>
      <c r="I1144" t="str">
        <f t="shared" si="176"/>
        <v>Lost</v>
      </c>
      <c r="J1144">
        <f t="shared" si="177"/>
        <v>0</v>
      </c>
      <c r="K1144">
        <f t="shared" si="178"/>
        <v>1</v>
      </c>
      <c r="L1144">
        <f t="shared" si="179"/>
        <v>0</v>
      </c>
      <c r="M1144">
        <f t="shared" si="180"/>
        <v>12</v>
      </c>
      <c r="N1144" s="6">
        <f t="shared" si="181"/>
        <v>0.26666666666666672</v>
      </c>
      <c r="O1144" t="str">
        <f t="shared" si="182"/>
        <v>N</v>
      </c>
      <c r="P1144" s="14">
        <f>VLOOKUP(E1144, 'Season Position'!$A$70:$C$85,2,FALSE)</f>
        <v>14</v>
      </c>
      <c r="Q1144" s="14" t="str">
        <f>VLOOKUP(E1144, 'Season Position'!$A$70:$C$85,3,FALSE)</f>
        <v>Missed</v>
      </c>
      <c r="R1144">
        <f t="shared" si="151"/>
        <v>0</v>
      </c>
      <c r="S1144" s="21" t="str">
        <f t="shared" si="148"/>
        <v>70-79</v>
      </c>
    </row>
    <row r="1145" spans="1:19" ht="15.75" customHeight="1">
      <c r="A1145">
        <f t="shared" si="143"/>
        <v>572</v>
      </c>
      <c r="B1145" s="1">
        <v>2016</v>
      </c>
      <c r="C1145" s="1">
        <v>12</v>
      </c>
      <c r="D1145" s="1" t="s">
        <v>9</v>
      </c>
      <c r="E1145" s="1" t="s">
        <v>34</v>
      </c>
      <c r="F1145" t="str">
        <f t="shared" si="188"/>
        <v>Ian Kulkowski</v>
      </c>
      <c r="G1145" s="1">
        <v>102</v>
      </c>
      <c r="H1145">
        <f t="shared" si="186"/>
        <v>72</v>
      </c>
      <c r="I1145" t="str">
        <f t="shared" si="176"/>
        <v>Won</v>
      </c>
      <c r="J1145">
        <f t="shared" si="177"/>
        <v>1</v>
      </c>
      <c r="K1145">
        <f t="shared" si="178"/>
        <v>0</v>
      </c>
      <c r="L1145">
        <f t="shared" si="179"/>
        <v>0</v>
      </c>
      <c r="M1145">
        <f t="shared" si="180"/>
        <v>5</v>
      </c>
      <c r="N1145" s="6">
        <f t="shared" si="181"/>
        <v>0.73333333333333339</v>
      </c>
      <c r="O1145" t="str">
        <f t="shared" si="182"/>
        <v>Y</v>
      </c>
      <c r="P1145" s="14">
        <f>VLOOKUP(E1145, 'Season Position'!$A$70:$C$85,2,FALSE)</f>
        <v>9</v>
      </c>
      <c r="Q1145" s="14" t="str">
        <f>VLOOKUP(E1145, 'Season Position'!$A$70:$C$85,3,FALSE)</f>
        <v>Missed</v>
      </c>
      <c r="R1145">
        <f t="shared" si="151"/>
        <v>1</v>
      </c>
      <c r="S1145" s="21" t="str">
        <f t="shared" si="148"/>
        <v>100-109</v>
      </c>
    </row>
    <row r="1146" spans="1:19" ht="15.75" customHeight="1">
      <c r="A1146">
        <f t="shared" si="143"/>
        <v>573</v>
      </c>
      <c r="B1146" s="1">
        <v>2016</v>
      </c>
      <c r="C1146" s="1">
        <v>12</v>
      </c>
      <c r="D1146" s="1" t="s">
        <v>9</v>
      </c>
      <c r="E1146" s="1" t="s">
        <v>25</v>
      </c>
      <c r="F1146" t="str">
        <f t="shared" si="187"/>
        <v>James Goodson</v>
      </c>
      <c r="G1146" s="1">
        <v>101</v>
      </c>
      <c r="H1146">
        <f t="shared" si="184"/>
        <v>91</v>
      </c>
      <c r="I1146" t="str">
        <f t="shared" si="176"/>
        <v>Won</v>
      </c>
      <c r="J1146">
        <f t="shared" si="177"/>
        <v>1</v>
      </c>
      <c r="K1146">
        <f t="shared" si="178"/>
        <v>0</v>
      </c>
      <c r="L1146">
        <f t="shared" si="179"/>
        <v>0</v>
      </c>
      <c r="M1146">
        <f t="shared" si="180"/>
        <v>6</v>
      </c>
      <c r="N1146" s="6">
        <f t="shared" si="181"/>
        <v>0.66666666666666674</v>
      </c>
      <c r="O1146" t="str">
        <f t="shared" si="182"/>
        <v>Y</v>
      </c>
      <c r="P1146" s="14">
        <f>VLOOKUP(E1146, 'Season Position'!$A$70:$C$85,2,FALSE)</f>
        <v>11</v>
      </c>
      <c r="Q1146" s="14" t="str">
        <f>VLOOKUP(E1146, 'Season Position'!$A$70:$C$85,3,FALSE)</f>
        <v>Missed</v>
      </c>
      <c r="R1146">
        <f t="shared" si="151"/>
        <v>1</v>
      </c>
      <c r="S1146" s="21" t="str">
        <f t="shared" si="148"/>
        <v>100-109</v>
      </c>
    </row>
    <row r="1147" spans="1:19" ht="15.75" customHeight="1">
      <c r="A1147">
        <f t="shared" si="143"/>
        <v>573</v>
      </c>
      <c r="B1147" s="1">
        <v>2016</v>
      </c>
      <c r="C1147" s="1">
        <v>12</v>
      </c>
      <c r="D1147" s="1" t="s">
        <v>9</v>
      </c>
      <c r="E1147" s="1" t="s">
        <v>28</v>
      </c>
      <c r="F1147" t="str">
        <f t="shared" si="188"/>
        <v>Neil Hawke</v>
      </c>
      <c r="G1147" s="1">
        <v>91</v>
      </c>
      <c r="H1147">
        <f t="shared" si="186"/>
        <v>101</v>
      </c>
      <c r="I1147" t="str">
        <f t="shared" si="176"/>
        <v>Lost</v>
      </c>
      <c r="J1147">
        <f t="shared" si="177"/>
        <v>0</v>
      </c>
      <c r="K1147">
        <f t="shared" si="178"/>
        <v>1</v>
      </c>
      <c r="L1147">
        <f t="shared" si="179"/>
        <v>0</v>
      </c>
      <c r="M1147">
        <f t="shared" si="180"/>
        <v>7</v>
      </c>
      <c r="N1147" s="6">
        <f t="shared" si="181"/>
        <v>0.6</v>
      </c>
      <c r="O1147" t="str">
        <f t="shared" si="182"/>
        <v>N</v>
      </c>
      <c r="P1147" s="14">
        <f>VLOOKUP(E1147, 'Season Position'!$A$70:$C$85,2,FALSE)</f>
        <v>2</v>
      </c>
      <c r="Q1147" s="14" t="str">
        <f>VLOOKUP(E1147, 'Season Position'!$A$70:$C$85,3,FALSE)</f>
        <v>Playoffs</v>
      </c>
      <c r="R1147">
        <f t="shared" si="151"/>
        <v>0</v>
      </c>
      <c r="S1147" s="21" t="str">
        <f t="shared" si="148"/>
        <v>90-99</v>
      </c>
    </row>
    <row r="1148" spans="1:19" ht="15.75" customHeight="1">
      <c r="A1148">
        <f t="shared" si="143"/>
        <v>574</v>
      </c>
      <c r="B1148" s="1">
        <v>2016</v>
      </c>
      <c r="C1148" s="1">
        <v>12</v>
      </c>
      <c r="D1148" s="1" t="s">
        <v>9</v>
      </c>
      <c r="E1148" s="1" t="s">
        <v>12</v>
      </c>
      <c r="F1148" t="str">
        <f t="shared" si="187"/>
        <v>Stewart Carter</v>
      </c>
      <c r="G1148" s="1">
        <v>76</v>
      </c>
      <c r="H1148">
        <f t="shared" si="184"/>
        <v>57</v>
      </c>
      <c r="I1148" t="str">
        <f t="shared" si="176"/>
        <v>Won</v>
      </c>
      <c r="J1148">
        <f t="shared" si="177"/>
        <v>1</v>
      </c>
      <c r="K1148">
        <f t="shared" si="178"/>
        <v>0</v>
      </c>
      <c r="L1148">
        <f t="shared" si="179"/>
        <v>0</v>
      </c>
      <c r="M1148">
        <f t="shared" si="180"/>
        <v>10</v>
      </c>
      <c r="N1148" s="6">
        <f t="shared" si="181"/>
        <v>0.4</v>
      </c>
      <c r="O1148" t="str">
        <f t="shared" si="182"/>
        <v>N</v>
      </c>
      <c r="P1148" s="14">
        <f>VLOOKUP(E1148, 'Season Position'!$A$70:$C$85,2,FALSE)</f>
        <v>8</v>
      </c>
      <c r="Q1148" s="14" t="str">
        <f>VLOOKUP(E1148, 'Season Position'!$A$70:$C$85,3,FALSE)</f>
        <v>Playoffs</v>
      </c>
      <c r="R1148">
        <f t="shared" si="151"/>
        <v>1</v>
      </c>
      <c r="S1148" s="21" t="str">
        <f t="shared" si="148"/>
        <v>70-79</v>
      </c>
    </row>
    <row r="1149" spans="1:19" ht="15.75" customHeight="1">
      <c r="A1149">
        <f t="shared" si="143"/>
        <v>574</v>
      </c>
      <c r="B1149" s="1">
        <v>2016</v>
      </c>
      <c r="C1149" s="1">
        <v>12</v>
      </c>
      <c r="D1149" s="1" t="s">
        <v>9</v>
      </c>
      <c r="E1149" s="1" t="s">
        <v>72</v>
      </c>
      <c r="F1149" t="str">
        <f t="shared" si="188"/>
        <v>Dan Sayles</v>
      </c>
      <c r="G1149" s="1">
        <v>57</v>
      </c>
      <c r="H1149">
        <f t="shared" si="186"/>
        <v>76</v>
      </c>
      <c r="I1149" t="str">
        <f t="shared" si="176"/>
        <v>Lost</v>
      </c>
      <c r="J1149">
        <f t="shared" si="177"/>
        <v>0</v>
      </c>
      <c r="K1149">
        <f t="shared" si="178"/>
        <v>1</v>
      </c>
      <c r="L1149">
        <f t="shared" si="179"/>
        <v>0</v>
      </c>
      <c r="M1149">
        <f t="shared" si="180"/>
        <v>14</v>
      </c>
      <c r="N1149" s="6">
        <f t="shared" si="181"/>
        <v>0.1333333333333333</v>
      </c>
      <c r="O1149" t="str">
        <f t="shared" si="182"/>
        <v>N</v>
      </c>
      <c r="P1149" s="14">
        <f>VLOOKUP(E1149, 'Season Position'!$A$70:$C$85,2,FALSE)</f>
        <v>13</v>
      </c>
      <c r="Q1149" s="14" t="str">
        <f>VLOOKUP(E1149, 'Season Position'!$A$70:$C$85,3,FALSE)</f>
        <v>Missed</v>
      </c>
      <c r="R1149">
        <f t="shared" si="151"/>
        <v>0</v>
      </c>
      <c r="S1149" s="21" t="str">
        <f t="shared" si="148"/>
        <v>50-59</v>
      </c>
    </row>
    <row r="1150" spans="1:19" ht="15.75" customHeight="1">
      <c r="A1150">
        <f t="shared" si="143"/>
        <v>575</v>
      </c>
      <c r="B1150" s="1">
        <v>2016</v>
      </c>
      <c r="C1150" s="1">
        <v>12</v>
      </c>
      <c r="D1150" s="1" t="s">
        <v>9</v>
      </c>
      <c r="E1150" s="1" t="s">
        <v>33</v>
      </c>
      <c r="F1150" t="str">
        <f t="shared" si="187"/>
        <v>Jay Kelly</v>
      </c>
      <c r="G1150" s="1">
        <v>130</v>
      </c>
      <c r="H1150">
        <f t="shared" si="184"/>
        <v>46</v>
      </c>
      <c r="I1150" t="str">
        <f t="shared" si="176"/>
        <v>Won</v>
      </c>
      <c r="J1150">
        <f t="shared" si="177"/>
        <v>1</v>
      </c>
      <c r="K1150">
        <f t="shared" si="178"/>
        <v>0</v>
      </c>
      <c r="L1150">
        <f t="shared" si="179"/>
        <v>0</v>
      </c>
      <c r="M1150">
        <f t="shared" si="180"/>
        <v>2</v>
      </c>
      <c r="N1150" s="6">
        <f t="shared" si="181"/>
        <v>0.93333333333333335</v>
      </c>
      <c r="O1150" t="str">
        <f t="shared" si="182"/>
        <v>Y</v>
      </c>
      <c r="P1150" s="14">
        <f>VLOOKUP(E1150, 'Season Position'!$A$70:$C$85,2,FALSE)</f>
        <v>5</v>
      </c>
      <c r="Q1150" s="14" t="str">
        <f>VLOOKUP(E1150, 'Season Position'!$A$70:$C$85,3,FALSE)</f>
        <v>Playoffs</v>
      </c>
      <c r="R1150">
        <f t="shared" si="151"/>
        <v>1</v>
      </c>
      <c r="S1150" s="21" t="str">
        <f t="shared" si="148"/>
        <v>130-139</v>
      </c>
    </row>
    <row r="1151" spans="1:19" ht="15.75" customHeight="1">
      <c r="A1151">
        <f t="shared" si="143"/>
        <v>575</v>
      </c>
      <c r="B1151" s="1">
        <v>2016</v>
      </c>
      <c r="C1151" s="1">
        <v>12</v>
      </c>
      <c r="D1151" s="1" t="s">
        <v>9</v>
      </c>
      <c r="E1151" s="1" t="s">
        <v>30</v>
      </c>
      <c r="F1151" t="str">
        <f t="shared" si="188"/>
        <v>Steve Smith</v>
      </c>
      <c r="G1151" s="1">
        <v>46</v>
      </c>
      <c r="H1151">
        <f t="shared" si="186"/>
        <v>130</v>
      </c>
      <c r="I1151" t="str">
        <f t="shared" si="176"/>
        <v>Lost</v>
      </c>
      <c r="J1151">
        <f t="shared" si="177"/>
        <v>0</v>
      </c>
      <c r="K1151">
        <f t="shared" si="178"/>
        <v>1</v>
      </c>
      <c r="L1151">
        <f t="shared" si="179"/>
        <v>0</v>
      </c>
      <c r="M1151">
        <f t="shared" si="180"/>
        <v>16</v>
      </c>
      <c r="N1151" s="6">
        <f t="shared" si="181"/>
        <v>0</v>
      </c>
      <c r="O1151" t="str">
        <f t="shared" si="182"/>
        <v>N</v>
      </c>
      <c r="P1151" s="14">
        <f>VLOOKUP(E1151, 'Season Position'!$A$70:$C$85,2,FALSE)</f>
        <v>12</v>
      </c>
      <c r="Q1151" s="14" t="str">
        <f>VLOOKUP(E1151, 'Season Position'!$A$70:$C$85,3,FALSE)</f>
        <v>Missed</v>
      </c>
      <c r="R1151">
        <f t="shared" si="151"/>
        <v>0</v>
      </c>
      <c r="S1151" s="21" t="str">
        <f t="shared" si="148"/>
        <v>40-49</v>
      </c>
    </row>
    <row r="1152" spans="1:19" ht="15.75" customHeight="1">
      <c r="A1152">
        <f t="shared" si="143"/>
        <v>576</v>
      </c>
      <c r="B1152" s="1">
        <v>2016</v>
      </c>
      <c r="C1152" s="1">
        <v>13</v>
      </c>
      <c r="D1152" s="1" t="s">
        <v>9</v>
      </c>
      <c r="E1152" s="1" t="s">
        <v>10</v>
      </c>
      <c r="F1152" t="str">
        <f t="shared" si="187"/>
        <v>Neil Hawke</v>
      </c>
      <c r="G1152" s="1">
        <v>69</v>
      </c>
      <c r="H1152">
        <f t="shared" si="184"/>
        <v>52</v>
      </c>
      <c r="I1152" t="str">
        <f t="shared" ref="I1152:I1215" si="189">IF(G1152&gt;H1152, "Won", IF(G1152&lt;H1152, "Lost", "Tie"))</f>
        <v>Won</v>
      </c>
      <c r="J1152">
        <f t="shared" ref="J1152:J1215" si="190">IF(I1152="Won", 1, 0)</f>
        <v>1</v>
      </c>
      <c r="K1152">
        <f t="shared" ref="K1152:K1215" si="191">IF(I1152="Lost", 1, 0)</f>
        <v>0</v>
      </c>
      <c r="L1152">
        <f t="shared" ref="L1152:L1215" si="192">IF(I1152="Tie", 1, 0)</f>
        <v>0</v>
      </c>
      <c r="M1152">
        <f t="shared" ref="M1152:M1215" si="193">1+SUMPRODUCT(($B$2:$B$10000=B1152)*($C$2:$C$10000=C1152)*($G$2:$G$10000&gt;G1152))</f>
        <v>11</v>
      </c>
      <c r="N1152" s="6">
        <f t="shared" ref="N1152:N1215" si="194">1-((M1152-1)/15)</f>
        <v>0.33333333333333337</v>
      </c>
      <c r="O1152" t="str">
        <f t="shared" ref="O1152:O1215" si="195">IF(G1152&gt;99, "Y", "N")</f>
        <v>N</v>
      </c>
      <c r="P1152" s="14">
        <f>VLOOKUP(E1152, 'Season Position'!$A$70:$C$85,2,FALSE)</f>
        <v>7</v>
      </c>
      <c r="Q1152" s="14" t="str">
        <f>VLOOKUP(E1152, 'Season Position'!$A$70:$C$85,3,FALSE)</f>
        <v>Playoffs</v>
      </c>
      <c r="R1152">
        <f t="shared" si="151"/>
        <v>1</v>
      </c>
      <c r="S1152" s="21" t="str">
        <f t="shared" si="148"/>
        <v>60-69</v>
      </c>
    </row>
    <row r="1153" spans="1:19" ht="15.75" customHeight="1">
      <c r="A1153">
        <f t="shared" ref="A1153:A1216" si="196">A1151+1</f>
        <v>576</v>
      </c>
      <c r="B1153" s="1">
        <v>2016</v>
      </c>
      <c r="C1153" s="1">
        <v>13</v>
      </c>
      <c r="D1153" s="1" t="s">
        <v>9</v>
      </c>
      <c r="E1153" s="1" t="s">
        <v>25</v>
      </c>
      <c r="F1153" t="str">
        <f t="shared" si="188"/>
        <v>Ben Hendy</v>
      </c>
      <c r="G1153" s="1">
        <v>52</v>
      </c>
      <c r="H1153">
        <f t="shared" si="186"/>
        <v>69</v>
      </c>
      <c r="I1153" t="str">
        <f t="shared" si="189"/>
        <v>Lost</v>
      </c>
      <c r="J1153">
        <f t="shared" si="190"/>
        <v>0</v>
      </c>
      <c r="K1153">
        <f t="shared" si="191"/>
        <v>1</v>
      </c>
      <c r="L1153">
        <f t="shared" si="192"/>
        <v>0</v>
      </c>
      <c r="M1153">
        <f t="shared" si="193"/>
        <v>15</v>
      </c>
      <c r="N1153" s="6">
        <f t="shared" si="194"/>
        <v>6.6666666666666652E-2</v>
      </c>
      <c r="O1153" t="str">
        <f t="shared" si="195"/>
        <v>N</v>
      </c>
      <c r="P1153" s="14">
        <f>VLOOKUP(E1153, 'Season Position'!$A$70:$C$85,2,FALSE)</f>
        <v>11</v>
      </c>
      <c r="Q1153" s="14" t="str">
        <f>VLOOKUP(E1153, 'Season Position'!$A$70:$C$85,3,FALSE)</f>
        <v>Missed</v>
      </c>
      <c r="R1153">
        <f t="shared" si="151"/>
        <v>0</v>
      </c>
      <c r="S1153" s="21" t="str">
        <f t="shared" si="148"/>
        <v>50-59</v>
      </c>
    </row>
    <row r="1154" spans="1:19" ht="15.75" customHeight="1">
      <c r="A1154">
        <f t="shared" si="196"/>
        <v>577</v>
      </c>
      <c r="B1154" s="1">
        <v>2016</v>
      </c>
      <c r="C1154" s="1">
        <v>13</v>
      </c>
      <c r="D1154" s="1" t="s">
        <v>9</v>
      </c>
      <c r="E1154" s="1" t="s">
        <v>16</v>
      </c>
      <c r="F1154" t="str">
        <f t="shared" si="187"/>
        <v>Mat Ward</v>
      </c>
      <c r="G1154" s="1">
        <v>101</v>
      </c>
      <c r="H1154">
        <f t="shared" si="184"/>
        <v>132</v>
      </c>
      <c r="I1154" t="str">
        <f t="shared" si="189"/>
        <v>Lost</v>
      </c>
      <c r="J1154">
        <f t="shared" si="190"/>
        <v>0</v>
      </c>
      <c r="K1154">
        <f t="shared" si="191"/>
        <v>1</v>
      </c>
      <c r="L1154">
        <f t="shared" si="192"/>
        <v>0</v>
      </c>
      <c r="M1154">
        <f t="shared" si="193"/>
        <v>3</v>
      </c>
      <c r="N1154" s="6">
        <f t="shared" si="194"/>
        <v>0.8666666666666667</v>
      </c>
      <c r="O1154" t="str">
        <f t="shared" si="195"/>
        <v>Y</v>
      </c>
      <c r="P1154" s="14">
        <f>VLOOKUP(E1154, 'Season Position'!$A$70:$C$85,2,FALSE)</f>
        <v>6</v>
      </c>
      <c r="Q1154" s="14" t="str">
        <f>VLOOKUP(E1154, 'Season Position'!$A$70:$C$85,3,FALSE)</f>
        <v>Playoffs</v>
      </c>
      <c r="R1154">
        <f t="shared" si="151"/>
        <v>0</v>
      </c>
      <c r="S1154" s="21" t="str">
        <f t="shared" ref="S1154:S1217" si="197">ROUNDDOWN(G1154/10,0)*10&amp;"-"&amp;ROUNDDOWN(G1154/10,0)*10+9</f>
        <v>100-109</v>
      </c>
    </row>
    <row r="1155" spans="1:19" ht="15.75" customHeight="1">
      <c r="A1155">
        <f t="shared" si="196"/>
        <v>577</v>
      </c>
      <c r="B1155" s="1">
        <v>2016</v>
      </c>
      <c r="C1155" s="1">
        <v>13</v>
      </c>
      <c r="D1155" s="1" t="s">
        <v>9</v>
      </c>
      <c r="E1155" s="1" t="s">
        <v>26</v>
      </c>
      <c r="F1155" t="str">
        <f t="shared" si="188"/>
        <v>Mark Simpson</v>
      </c>
      <c r="G1155" s="1">
        <v>132</v>
      </c>
      <c r="H1155">
        <f t="shared" si="186"/>
        <v>101</v>
      </c>
      <c r="I1155" t="str">
        <f t="shared" si="189"/>
        <v>Won</v>
      </c>
      <c r="J1155">
        <f t="shared" si="190"/>
        <v>1</v>
      </c>
      <c r="K1155">
        <f t="shared" si="191"/>
        <v>0</v>
      </c>
      <c r="L1155">
        <f t="shared" si="192"/>
        <v>0</v>
      </c>
      <c r="M1155">
        <f t="shared" si="193"/>
        <v>1</v>
      </c>
      <c r="N1155" s="6">
        <f t="shared" si="194"/>
        <v>1</v>
      </c>
      <c r="O1155" t="str">
        <f t="shared" si="195"/>
        <v>Y</v>
      </c>
      <c r="P1155" s="14">
        <f>VLOOKUP(E1155, 'Season Position'!$A$70:$C$85,2,FALSE)</f>
        <v>4</v>
      </c>
      <c r="Q1155" s="14" t="str">
        <f>VLOOKUP(E1155, 'Season Position'!$A$70:$C$85,3,FALSE)</f>
        <v>Playoffs</v>
      </c>
      <c r="R1155">
        <f t="shared" ref="R1155:R1217" si="198">IF(J1155=1, 1, IF(L1155=1, 0.5, 0))</f>
        <v>1</v>
      </c>
      <c r="S1155" s="21" t="str">
        <f t="shared" si="197"/>
        <v>130-139</v>
      </c>
    </row>
    <row r="1156" spans="1:19" ht="15.75" customHeight="1">
      <c r="A1156">
        <f t="shared" si="196"/>
        <v>578</v>
      </c>
      <c r="B1156" s="1">
        <v>2016</v>
      </c>
      <c r="C1156" s="1">
        <v>13</v>
      </c>
      <c r="D1156" s="1" t="s">
        <v>9</v>
      </c>
      <c r="E1156" s="1" t="s">
        <v>13</v>
      </c>
      <c r="F1156" t="str">
        <f t="shared" si="187"/>
        <v>Ian Kulkowski</v>
      </c>
      <c r="G1156" s="1">
        <v>63</v>
      </c>
      <c r="H1156">
        <f t="shared" si="184"/>
        <v>51</v>
      </c>
      <c r="I1156" t="str">
        <f t="shared" si="189"/>
        <v>Won</v>
      </c>
      <c r="J1156">
        <f t="shared" si="190"/>
        <v>1</v>
      </c>
      <c r="K1156">
        <f t="shared" si="191"/>
        <v>0</v>
      </c>
      <c r="L1156">
        <f t="shared" si="192"/>
        <v>0</v>
      </c>
      <c r="M1156">
        <f t="shared" si="193"/>
        <v>13</v>
      </c>
      <c r="N1156" s="6">
        <f t="shared" si="194"/>
        <v>0.19999999999999996</v>
      </c>
      <c r="O1156" t="str">
        <f t="shared" si="195"/>
        <v>N</v>
      </c>
      <c r="P1156" s="14">
        <f>VLOOKUP(E1156, 'Season Position'!$A$70:$C$85,2,FALSE)</f>
        <v>1</v>
      </c>
      <c r="Q1156" s="14" t="str">
        <f>VLOOKUP(E1156, 'Season Position'!$A$70:$C$85,3,FALSE)</f>
        <v>Playoffs</v>
      </c>
      <c r="R1156">
        <f t="shared" si="198"/>
        <v>1</v>
      </c>
      <c r="S1156" s="21" t="str">
        <f t="shared" si="197"/>
        <v>60-69</v>
      </c>
    </row>
    <row r="1157" spans="1:19" ht="15.75" customHeight="1">
      <c r="A1157">
        <f t="shared" si="196"/>
        <v>578</v>
      </c>
      <c r="B1157" s="1">
        <v>2016</v>
      </c>
      <c r="C1157" s="1">
        <v>13</v>
      </c>
      <c r="D1157" s="1" t="s">
        <v>9</v>
      </c>
      <c r="E1157" s="1" t="s">
        <v>31</v>
      </c>
      <c r="F1157" t="str">
        <f t="shared" si="188"/>
        <v>David Slater</v>
      </c>
      <c r="G1157" s="1">
        <v>51</v>
      </c>
      <c r="H1157">
        <f t="shared" si="186"/>
        <v>63</v>
      </c>
      <c r="I1157" t="str">
        <f t="shared" si="189"/>
        <v>Lost</v>
      </c>
      <c r="J1157">
        <f t="shared" si="190"/>
        <v>0</v>
      </c>
      <c r="K1157">
        <f t="shared" si="191"/>
        <v>1</v>
      </c>
      <c r="L1157">
        <f t="shared" si="192"/>
        <v>0</v>
      </c>
      <c r="M1157">
        <f t="shared" si="193"/>
        <v>16</v>
      </c>
      <c r="N1157" s="6">
        <f t="shared" si="194"/>
        <v>0</v>
      </c>
      <c r="O1157" t="str">
        <f t="shared" si="195"/>
        <v>N</v>
      </c>
      <c r="P1157" s="14">
        <f>VLOOKUP(E1157, 'Season Position'!$A$70:$C$85,2,FALSE)</f>
        <v>14</v>
      </c>
      <c r="Q1157" s="14" t="str">
        <f>VLOOKUP(E1157, 'Season Position'!$A$70:$C$85,3,FALSE)</f>
        <v>Missed</v>
      </c>
      <c r="R1157">
        <f t="shared" si="198"/>
        <v>0</v>
      </c>
      <c r="S1157" s="21" t="str">
        <f t="shared" si="197"/>
        <v>50-59</v>
      </c>
    </row>
    <row r="1158" spans="1:19" ht="15.75" customHeight="1">
      <c r="A1158">
        <f t="shared" si="196"/>
        <v>579</v>
      </c>
      <c r="B1158" s="1">
        <v>2016</v>
      </c>
      <c r="C1158" s="1">
        <v>13</v>
      </c>
      <c r="D1158" s="1" t="s">
        <v>9</v>
      </c>
      <c r="E1158" s="1" t="s">
        <v>32</v>
      </c>
      <c r="F1158" t="str">
        <f t="shared" si="187"/>
        <v>James Goodson</v>
      </c>
      <c r="G1158" s="1">
        <v>85</v>
      </c>
      <c r="H1158">
        <f t="shared" si="184"/>
        <v>109</v>
      </c>
      <c r="I1158" t="str">
        <f t="shared" si="189"/>
        <v>Lost</v>
      </c>
      <c r="J1158">
        <f t="shared" si="190"/>
        <v>0</v>
      </c>
      <c r="K1158">
        <f t="shared" si="191"/>
        <v>1</v>
      </c>
      <c r="L1158">
        <f t="shared" si="192"/>
        <v>0</v>
      </c>
      <c r="M1158">
        <f t="shared" si="193"/>
        <v>6</v>
      </c>
      <c r="N1158" s="6">
        <f t="shared" si="194"/>
        <v>0.66666666666666674</v>
      </c>
      <c r="O1158" t="str">
        <f t="shared" si="195"/>
        <v>N</v>
      </c>
      <c r="P1158" s="14">
        <f>VLOOKUP(E1158, 'Season Position'!$A$70:$C$85,2,FALSE)</f>
        <v>3</v>
      </c>
      <c r="Q1158" s="14" t="str">
        <f>VLOOKUP(E1158, 'Season Position'!$A$70:$C$85,3,FALSE)</f>
        <v>Playoffs</v>
      </c>
      <c r="R1158">
        <f t="shared" si="198"/>
        <v>0</v>
      </c>
      <c r="S1158" s="21" t="str">
        <f t="shared" si="197"/>
        <v>80-89</v>
      </c>
    </row>
    <row r="1159" spans="1:19" ht="15.75" customHeight="1">
      <c r="A1159">
        <f t="shared" si="196"/>
        <v>579</v>
      </c>
      <c r="B1159" s="1">
        <v>2016</v>
      </c>
      <c r="C1159" s="1">
        <v>13</v>
      </c>
      <c r="D1159" s="1" t="s">
        <v>9</v>
      </c>
      <c r="E1159" s="1" t="s">
        <v>28</v>
      </c>
      <c r="F1159" t="str">
        <f t="shared" si="188"/>
        <v>Chris Hill</v>
      </c>
      <c r="G1159" s="1">
        <v>109</v>
      </c>
      <c r="H1159">
        <f t="shared" si="186"/>
        <v>85</v>
      </c>
      <c r="I1159" t="str">
        <f t="shared" si="189"/>
        <v>Won</v>
      </c>
      <c r="J1159">
        <f t="shared" si="190"/>
        <v>1</v>
      </c>
      <c r="K1159">
        <f t="shared" si="191"/>
        <v>0</v>
      </c>
      <c r="L1159">
        <f t="shared" si="192"/>
        <v>0</v>
      </c>
      <c r="M1159">
        <f t="shared" si="193"/>
        <v>2</v>
      </c>
      <c r="N1159" s="6">
        <f t="shared" si="194"/>
        <v>0.93333333333333335</v>
      </c>
      <c r="O1159" t="str">
        <f t="shared" si="195"/>
        <v>Y</v>
      </c>
      <c r="P1159" s="14">
        <f>VLOOKUP(E1159, 'Season Position'!$A$70:$C$85,2,FALSE)</f>
        <v>2</v>
      </c>
      <c r="Q1159" s="14" t="str">
        <f>VLOOKUP(E1159, 'Season Position'!$A$70:$C$85,3,FALSE)</f>
        <v>Playoffs</v>
      </c>
      <c r="R1159">
        <f t="shared" si="198"/>
        <v>1</v>
      </c>
      <c r="S1159" s="21" t="str">
        <f t="shared" si="197"/>
        <v>100-109</v>
      </c>
    </row>
    <row r="1160" spans="1:19" ht="15.75" customHeight="1">
      <c r="A1160">
        <f t="shared" si="196"/>
        <v>580</v>
      </c>
      <c r="B1160" s="1">
        <v>2016</v>
      </c>
      <c r="C1160" s="1">
        <v>13</v>
      </c>
      <c r="D1160" s="1" t="s">
        <v>9</v>
      </c>
      <c r="E1160" s="1" t="s">
        <v>21</v>
      </c>
      <c r="F1160" t="str">
        <f t="shared" si="187"/>
        <v>Geoffrey Manboob</v>
      </c>
      <c r="G1160" s="1">
        <v>85</v>
      </c>
      <c r="H1160">
        <f t="shared" si="184"/>
        <v>54</v>
      </c>
      <c r="I1160" t="str">
        <f t="shared" si="189"/>
        <v>Won</v>
      </c>
      <c r="J1160">
        <f t="shared" si="190"/>
        <v>1</v>
      </c>
      <c r="K1160">
        <f t="shared" si="191"/>
        <v>0</v>
      </c>
      <c r="L1160">
        <f t="shared" si="192"/>
        <v>0</v>
      </c>
      <c r="M1160">
        <f t="shared" si="193"/>
        <v>6</v>
      </c>
      <c r="N1160" s="6">
        <f t="shared" si="194"/>
        <v>0.66666666666666674</v>
      </c>
      <c r="O1160" t="str">
        <f t="shared" si="195"/>
        <v>N</v>
      </c>
      <c r="P1160" s="14">
        <f>VLOOKUP(E1160, 'Season Position'!$A$70:$C$85,2,FALSE)</f>
        <v>16</v>
      </c>
      <c r="Q1160" s="14" t="str">
        <f>VLOOKUP(E1160, 'Season Position'!$A$70:$C$85,3,FALSE)</f>
        <v>Missed</v>
      </c>
      <c r="R1160">
        <f t="shared" si="198"/>
        <v>1</v>
      </c>
      <c r="S1160" s="21" t="str">
        <f t="shared" si="197"/>
        <v>80-89</v>
      </c>
    </row>
    <row r="1161" spans="1:19" ht="15.75" customHeight="1">
      <c r="A1161">
        <f t="shared" si="196"/>
        <v>580</v>
      </c>
      <c r="B1161" s="1">
        <v>2016</v>
      </c>
      <c r="C1161" s="1">
        <v>13</v>
      </c>
      <c r="D1161" s="1" t="s">
        <v>9</v>
      </c>
      <c r="E1161" s="1" t="s">
        <v>18</v>
      </c>
      <c r="F1161" t="str">
        <f t="shared" si="188"/>
        <v>Max Cubberley</v>
      </c>
      <c r="G1161" s="1">
        <v>54</v>
      </c>
      <c r="H1161">
        <f t="shared" si="186"/>
        <v>85</v>
      </c>
      <c r="I1161" t="str">
        <f t="shared" si="189"/>
        <v>Lost</v>
      </c>
      <c r="J1161">
        <f t="shared" si="190"/>
        <v>0</v>
      </c>
      <c r="K1161">
        <f t="shared" si="191"/>
        <v>1</v>
      </c>
      <c r="L1161">
        <f t="shared" si="192"/>
        <v>0</v>
      </c>
      <c r="M1161">
        <f t="shared" si="193"/>
        <v>14</v>
      </c>
      <c r="N1161" s="6">
        <f t="shared" si="194"/>
        <v>0.1333333333333333</v>
      </c>
      <c r="O1161" t="str">
        <f t="shared" si="195"/>
        <v>N</v>
      </c>
      <c r="P1161" s="14">
        <f>VLOOKUP(E1161, 'Season Position'!$A$70:$C$85,2,FALSE)</f>
        <v>15</v>
      </c>
      <c r="Q1161" s="14" t="str">
        <f>VLOOKUP(E1161, 'Season Position'!$A$70:$C$85,3,FALSE)</f>
        <v>Missed</v>
      </c>
      <c r="R1161">
        <f t="shared" si="198"/>
        <v>0</v>
      </c>
      <c r="S1161" s="21" t="str">
        <f t="shared" si="197"/>
        <v>50-59</v>
      </c>
    </row>
    <row r="1162" spans="1:19" ht="15.75" customHeight="1">
      <c r="A1162">
        <f t="shared" si="196"/>
        <v>581</v>
      </c>
      <c r="B1162" s="1">
        <v>2016</v>
      </c>
      <c r="C1162" s="1">
        <v>13</v>
      </c>
      <c r="D1162" s="1" t="s">
        <v>9</v>
      </c>
      <c r="E1162" s="1" t="s">
        <v>30</v>
      </c>
      <c r="F1162" t="str">
        <f t="shared" si="187"/>
        <v>Dan Sayles</v>
      </c>
      <c r="G1162" s="1">
        <v>64</v>
      </c>
      <c r="H1162">
        <f t="shared" si="184"/>
        <v>82</v>
      </c>
      <c r="I1162" t="str">
        <f t="shared" si="189"/>
        <v>Lost</v>
      </c>
      <c r="J1162">
        <f t="shared" si="190"/>
        <v>0</v>
      </c>
      <c r="K1162">
        <f t="shared" si="191"/>
        <v>1</v>
      </c>
      <c r="L1162">
        <f t="shared" si="192"/>
        <v>0</v>
      </c>
      <c r="M1162">
        <f t="shared" si="193"/>
        <v>12</v>
      </c>
      <c r="N1162" s="6">
        <f t="shared" si="194"/>
        <v>0.26666666666666672</v>
      </c>
      <c r="O1162" t="str">
        <f t="shared" si="195"/>
        <v>N</v>
      </c>
      <c r="P1162" s="14">
        <f>VLOOKUP(E1162, 'Season Position'!$A$70:$C$85,2,FALSE)</f>
        <v>12</v>
      </c>
      <c r="Q1162" s="14" t="str">
        <f>VLOOKUP(E1162, 'Season Position'!$A$70:$C$85,3,FALSE)</f>
        <v>Missed</v>
      </c>
      <c r="R1162">
        <f t="shared" si="198"/>
        <v>0</v>
      </c>
      <c r="S1162" s="21" t="str">
        <f t="shared" si="197"/>
        <v>60-69</v>
      </c>
    </row>
    <row r="1163" spans="1:19" ht="15.75" customHeight="1">
      <c r="A1163">
        <f t="shared" si="196"/>
        <v>581</v>
      </c>
      <c r="B1163" s="1">
        <v>2016</v>
      </c>
      <c r="C1163" s="1">
        <v>13</v>
      </c>
      <c r="D1163" s="1" t="s">
        <v>9</v>
      </c>
      <c r="E1163" s="1" t="s">
        <v>12</v>
      </c>
      <c r="F1163" t="str">
        <f t="shared" si="188"/>
        <v>Jay Kelly</v>
      </c>
      <c r="G1163" s="1">
        <v>82</v>
      </c>
      <c r="H1163">
        <f t="shared" si="186"/>
        <v>64</v>
      </c>
      <c r="I1163" t="str">
        <f t="shared" si="189"/>
        <v>Won</v>
      </c>
      <c r="J1163">
        <f t="shared" si="190"/>
        <v>1</v>
      </c>
      <c r="K1163">
        <f t="shared" si="191"/>
        <v>0</v>
      </c>
      <c r="L1163">
        <f t="shared" si="192"/>
        <v>0</v>
      </c>
      <c r="M1163">
        <f t="shared" si="193"/>
        <v>9</v>
      </c>
      <c r="N1163" s="6">
        <f t="shared" si="194"/>
        <v>0.46666666666666667</v>
      </c>
      <c r="O1163" t="str">
        <f t="shared" si="195"/>
        <v>N</v>
      </c>
      <c r="P1163" s="14">
        <f>VLOOKUP(E1163, 'Season Position'!$A$70:$C$85,2,FALSE)</f>
        <v>8</v>
      </c>
      <c r="Q1163" s="14" t="str">
        <f>VLOOKUP(E1163, 'Season Position'!$A$70:$C$85,3,FALSE)</f>
        <v>Playoffs</v>
      </c>
      <c r="R1163">
        <f t="shared" si="198"/>
        <v>1</v>
      </c>
      <c r="S1163" s="21" t="str">
        <f t="shared" si="197"/>
        <v>80-89</v>
      </c>
    </row>
    <row r="1164" spans="1:19" ht="15.75" customHeight="1">
      <c r="A1164">
        <f t="shared" si="196"/>
        <v>582</v>
      </c>
      <c r="B1164" s="1">
        <v>2016</v>
      </c>
      <c r="C1164" s="1">
        <v>13</v>
      </c>
      <c r="D1164" s="1" t="s">
        <v>9</v>
      </c>
      <c r="E1164" s="1" t="s">
        <v>33</v>
      </c>
      <c r="F1164" t="str">
        <f t="shared" si="187"/>
        <v>Stewart Carter</v>
      </c>
      <c r="G1164" s="1">
        <v>98</v>
      </c>
      <c r="H1164">
        <f t="shared" si="184"/>
        <v>81</v>
      </c>
      <c r="I1164" t="str">
        <f t="shared" si="189"/>
        <v>Won</v>
      </c>
      <c r="J1164">
        <f t="shared" si="190"/>
        <v>1</v>
      </c>
      <c r="K1164">
        <f t="shared" si="191"/>
        <v>0</v>
      </c>
      <c r="L1164">
        <f t="shared" si="192"/>
        <v>0</v>
      </c>
      <c r="M1164">
        <f t="shared" si="193"/>
        <v>4</v>
      </c>
      <c r="N1164" s="6">
        <f t="shared" si="194"/>
        <v>0.8</v>
      </c>
      <c r="O1164" t="str">
        <f t="shared" si="195"/>
        <v>N</v>
      </c>
      <c r="P1164" s="14">
        <f>VLOOKUP(E1164, 'Season Position'!$A$70:$C$85,2,FALSE)</f>
        <v>5</v>
      </c>
      <c r="Q1164" s="14" t="str">
        <f>VLOOKUP(E1164, 'Season Position'!$A$70:$C$85,3,FALSE)</f>
        <v>Playoffs</v>
      </c>
      <c r="R1164">
        <f t="shared" si="198"/>
        <v>1</v>
      </c>
      <c r="S1164" s="21" t="str">
        <f t="shared" si="197"/>
        <v>90-99</v>
      </c>
    </row>
    <row r="1165" spans="1:19" ht="15.75" customHeight="1">
      <c r="A1165">
        <f t="shared" si="196"/>
        <v>582</v>
      </c>
      <c r="B1165" s="1">
        <v>2016</v>
      </c>
      <c r="C1165" s="1">
        <v>13</v>
      </c>
      <c r="D1165" s="1" t="s">
        <v>9</v>
      </c>
      <c r="E1165" s="1" t="s">
        <v>72</v>
      </c>
      <c r="F1165" t="str">
        <f t="shared" si="188"/>
        <v>Steve Smith</v>
      </c>
      <c r="G1165" s="1">
        <v>81</v>
      </c>
      <c r="H1165">
        <f t="shared" si="186"/>
        <v>98</v>
      </c>
      <c r="I1165" t="str">
        <f t="shared" si="189"/>
        <v>Lost</v>
      </c>
      <c r="J1165">
        <f t="shared" si="190"/>
        <v>0</v>
      </c>
      <c r="K1165">
        <f t="shared" si="191"/>
        <v>1</v>
      </c>
      <c r="L1165">
        <f t="shared" si="192"/>
        <v>0</v>
      </c>
      <c r="M1165">
        <f t="shared" si="193"/>
        <v>10</v>
      </c>
      <c r="N1165" s="6">
        <f t="shared" si="194"/>
        <v>0.4</v>
      </c>
      <c r="O1165" t="str">
        <f t="shared" si="195"/>
        <v>N</v>
      </c>
      <c r="P1165" s="14">
        <f>VLOOKUP(E1165, 'Season Position'!$A$70:$C$85,2,FALSE)</f>
        <v>13</v>
      </c>
      <c r="Q1165" s="14" t="str">
        <f>VLOOKUP(E1165, 'Season Position'!$A$70:$C$85,3,FALSE)</f>
        <v>Missed</v>
      </c>
      <c r="R1165">
        <f t="shared" si="198"/>
        <v>0</v>
      </c>
      <c r="S1165" s="21" t="str">
        <f t="shared" si="197"/>
        <v>80-89</v>
      </c>
    </row>
    <row r="1166" spans="1:19" ht="15.75" customHeight="1">
      <c r="A1166">
        <f t="shared" si="196"/>
        <v>583</v>
      </c>
      <c r="B1166" s="1">
        <v>2016</v>
      </c>
      <c r="C1166" s="1">
        <v>13</v>
      </c>
      <c r="D1166" s="1" t="s">
        <v>9</v>
      </c>
      <c r="E1166" s="1" t="s">
        <v>62</v>
      </c>
      <c r="F1166" t="str">
        <f t="shared" si="187"/>
        <v>Jamie Blair</v>
      </c>
      <c r="G1166" s="1">
        <v>87</v>
      </c>
      <c r="H1166">
        <f t="shared" si="184"/>
        <v>85</v>
      </c>
      <c r="I1166" t="str">
        <f t="shared" si="189"/>
        <v>Won</v>
      </c>
      <c r="J1166">
        <f t="shared" si="190"/>
        <v>1</v>
      </c>
      <c r="K1166">
        <f t="shared" si="191"/>
        <v>0</v>
      </c>
      <c r="L1166">
        <f t="shared" si="192"/>
        <v>0</v>
      </c>
      <c r="M1166">
        <f t="shared" si="193"/>
        <v>5</v>
      </c>
      <c r="N1166" s="6">
        <f t="shared" si="194"/>
        <v>0.73333333333333339</v>
      </c>
      <c r="O1166" t="str">
        <f t="shared" si="195"/>
        <v>N</v>
      </c>
      <c r="P1166" s="14">
        <f>VLOOKUP(E1166, 'Season Position'!$A$70:$C$85,2,FALSE)</f>
        <v>10</v>
      </c>
      <c r="Q1166" s="14" t="str">
        <f>VLOOKUP(E1166, 'Season Position'!$A$70:$C$85,3,FALSE)</f>
        <v>Missed</v>
      </c>
      <c r="R1166">
        <f t="shared" si="198"/>
        <v>1</v>
      </c>
      <c r="S1166" s="21" t="str">
        <f t="shared" si="197"/>
        <v>80-89</v>
      </c>
    </row>
    <row r="1167" spans="1:19" ht="15.75" customHeight="1">
      <c r="A1167">
        <f t="shared" si="196"/>
        <v>583</v>
      </c>
      <c r="B1167" s="1">
        <v>2016</v>
      </c>
      <c r="C1167" s="1">
        <v>13</v>
      </c>
      <c r="D1167" s="1" t="s">
        <v>9</v>
      </c>
      <c r="E1167" s="1" t="s">
        <v>34</v>
      </c>
      <c r="F1167" t="str">
        <f t="shared" si="188"/>
        <v>Owen Williams</v>
      </c>
      <c r="G1167" s="1">
        <v>85</v>
      </c>
      <c r="H1167">
        <f t="shared" si="186"/>
        <v>87</v>
      </c>
      <c r="I1167" t="str">
        <f t="shared" si="189"/>
        <v>Lost</v>
      </c>
      <c r="J1167">
        <f t="shared" si="190"/>
        <v>0</v>
      </c>
      <c r="K1167">
        <f t="shared" si="191"/>
        <v>1</v>
      </c>
      <c r="L1167">
        <f t="shared" si="192"/>
        <v>0</v>
      </c>
      <c r="M1167">
        <f t="shared" si="193"/>
        <v>6</v>
      </c>
      <c r="N1167" s="6">
        <f t="shared" si="194"/>
        <v>0.66666666666666674</v>
      </c>
      <c r="O1167" t="str">
        <f t="shared" si="195"/>
        <v>N</v>
      </c>
      <c r="P1167" s="14">
        <f>VLOOKUP(E1167, 'Season Position'!$A$70:$C$85,2,FALSE)</f>
        <v>9</v>
      </c>
      <c r="Q1167" s="14" t="str">
        <f>VLOOKUP(E1167, 'Season Position'!$A$70:$C$85,3,FALSE)</f>
        <v>Missed</v>
      </c>
      <c r="R1167">
        <f t="shared" si="198"/>
        <v>0</v>
      </c>
      <c r="S1167" s="21" t="str">
        <f t="shared" si="197"/>
        <v>80-89</v>
      </c>
    </row>
    <row r="1168" spans="1:19" ht="15.75" customHeight="1">
      <c r="A1168">
        <f t="shared" si="196"/>
        <v>584</v>
      </c>
      <c r="B1168" s="1">
        <v>2016</v>
      </c>
      <c r="C1168" s="1">
        <v>14</v>
      </c>
      <c r="D1168" s="1" t="s">
        <v>22</v>
      </c>
      <c r="E1168" s="1" t="s">
        <v>28</v>
      </c>
      <c r="F1168" t="str">
        <f t="shared" si="187"/>
        <v>Ben Hendy</v>
      </c>
      <c r="G1168" s="1">
        <v>76</v>
      </c>
      <c r="H1168">
        <f t="shared" si="184"/>
        <v>71</v>
      </c>
      <c r="I1168" t="str">
        <f t="shared" si="189"/>
        <v>Won</v>
      </c>
      <c r="J1168">
        <f t="shared" si="190"/>
        <v>1</v>
      </c>
      <c r="K1168">
        <f t="shared" si="191"/>
        <v>0</v>
      </c>
      <c r="L1168">
        <f t="shared" si="192"/>
        <v>0</v>
      </c>
      <c r="M1168">
        <f t="shared" si="193"/>
        <v>8</v>
      </c>
      <c r="N1168" s="6">
        <f t="shared" si="194"/>
        <v>0.53333333333333333</v>
      </c>
      <c r="O1168" t="str">
        <f t="shared" si="195"/>
        <v>N</v>
      </c>
      <c r="P1168" s="14">
        <f>VLOOKUP(E1168, 'Season Position'!$A$70:$C$85,2,FALSE)</f>
        <v>2</v>
      </c>
      <c r="Q1168" s="14" t="str">
        <f>VLOOKUP(E1168, 'Season Position'!$A$70:$C$85,3,FALSE)</f>
        <v>Playoffs</v>
      </c>
      <c r="R1168">
        <f t="shared" si="198"/>
        <v>1</v>
      </c>
      <c r="S1168" s="21" t="str">
        <f t="shared" si="197"/>
        <v>70-79</v>
      </c>
    </row>
    <row r="1169" spans="1:19" ht="15.75" customHeight="1">
      <c r="A1169">
        <f t="shared" si="196"/>
        <v>584</v>
      </c>
      <c r="B1169" s="1">
        <v>2016</v>
      </c>
      <c r="C1169" s="1">
        <v>14</v>
      </c>
      <c r="D1169" s="1" t="s">
        <v>22</v>
      </c>
      <c r="E1169" s="1" t="s">
        <v>10</v>
      </c>
      <c r="F1169" t="str">
        <f t="shared" si="188"/>
        <v>James Goodson</v>
      </c>
      <c r="G1169" s="1">
        <v>71</v>
      </c>
      <c r="H1169">
        <f t="shared" si="186"/>
        <v>76</v>
      </c>
      <c r="I1169" t="str">
        <f t="shared" si="189"/>
        <v>Lost</v>
      </c>
      <c r="J1169">
        <f t="shared" si="190"/>
        <v>0</v>
      </c>
      <c r="K1169">
        <f t="shared" si="191"/>
        <v>1</v>
      </c>
      <c r="L1169">
        <f t="shared" si="192"/>
        <v>0</v>
      </c>
      <c r="M1169">
        <f t="shared" si="193"/>
        <v>11</v>
      </c>
      <c r="N1169" s="6">
        <f t="shared" si="194"/>
        <v>0.33333333333333337</v>
      </c>
      <c r="O1169" t="str">
        <f t="shared" si="195"/>
        <v>N</v>
      </c>
      <c r="P1169" s="14">
        <f>VLOOKUP(E1169, 'Season Position'!$A$70:$C$85,2,FALSE)</f>
        <v>7</v>
      </c>
      <c r="Q1169" s="14" t="str">
        <f>VLOOKUP(E1169, 'Season Position'!$A$70:$C$85,3,FALSE)</f>
        <v>Playoffs</v>
      </c>
      <c r="R1169">
        <f t="shared" si="198"/>
        <v>0</v>
      </c>
      <c r="S1169" s="21" t="str">
        <f t="shared" si="197"/>
        <v>70-79</v>
      </c>
    </row>
    <row r="1170" spans="1:19" ht="15.75" customHeight="1">
      <c r="A1170">
        <f t="shared" si="196"/>
        <v>585</v>
      </c>
      <c r="B1170" s="1">
        <v>2016</v>
      </c>
      <c r="C1170" s="1">
        <v>14</v>
      </c>
      <c r="D1170" s="1" t="s">
        <v>22</v>
      </c>
      <c r="E1170" s="1" t="s">
        <v>33</v>
      </c>
      <c r="F1170" t="str">
        <f t="shared" si="187"/>
        <v>David Slater</v>
      </c>
      <c r="G1170" s="1">
        <v>86</v>
      </c>
      <c r="H1170">
        <f t="shared" si="184"/>
        <v>86</v>
      </c>
      <c r="I1170" t="str">
        <f t="shared" si="189"/>
        <v>Tie</v>
      </c>
      <c r="J1170">
        <f t="shared" si="190"/>
        <v>0</v>
      </c>
      <c r="K1170">
        <f t="shared" si="191"/>
        <v>0</v>
      </c>
      <c r="L1170">
        <f t="shared" si="192"/>
        <v>1</v>
      </c>
      <c r="M1170">
        <f t="shared" si="193"/>
        <v>5</v>
      </c>
      <c r="N1170" s="6">
        <f t="shared" si="194"/>
        <v>0.73333333333333339</v>
      </c>
      <c r="O1170" t="str">
        <f t="shared" si="195"/>
        <v>N</v>
      </c>
      <c r="P1170" s="14">
        <f>VLOOKUP(E1170, 'Season Position'!$A$70:$C$85,2,FALSE)</f>
        <v>5</v>
      </c>
      <c r="Q1170" s="14" t="str">
        <f>VLOOKUP(E1170, 'Season Position'!$A$70:$C$85,3,FALSE)</f>
        <v>Playoffs</v>
      </c>
      <c r="R1170">
        <f t="shared" si="198"/>
        <v>0.5</v>
      </c>
      <c r="S1170" s="21" t="str">
        <f t="shared" si="197"/>
        <v>80-89</v>
      </c>
    </row>
    <row r="1171" spans="1:19" ht="15.75" customHeight="1">
      <c r="A1171">
        <f t="shared" si="196"/>
        <v>585</v>
      </c>
      <c r="B1171" s="1">
        <v>2016</v>
      </c>
      <c r="C1171" s="1">
        <v>14</v>
      </c>
      <c r="D1171" s="1" t="s">
        <v>22</v>
      </c>
      <c r="E1171" s="1" t="s">
        <v>13</v>
      </c>
      <c r="F1171" t="str">
        <f t="shared" si="188"/>
        <v>Steve Smith</v>
      </c>
      <c r="G1171" s="1">
        <v>86</v>
      </c>
      <c r="H1171">
        <f t="shared" si="186"/>
        <v>86</v>
      </c>
      <c r="I1171" t="str">
        <f t="shared" si="189"/>
        <v>Tie</v>
      </c>
      <c r="J1171">
        <f t="shared" si="190"/>
        <v>0</v>
      </c>
      <c r="K1171">
        <f t="shared" si="191"/>
        <v>0</v>
      </c>
      <c r="L1171">
        <f t="shared" si="192"/>
        <v>1</v>
      </c>
      <c r="M1171">
        <f t="shared" si="193"/>
        <v>5</v>
      </c>
      <c r="N1171" s="6">
        <f t="shared" si="194"/>
        <v>0.73333333333333339</v>
      </c>
      <c r="O1171" t="str">
        <f t="shared" si="195"/>
        <v>N</v>
      </c>
      <c r="P1171" s="14">
        <f>VLOOKUP(E1171, 'Season Position'!$A$70:$C$85,2,FALSE)</f>
        <v>1</v>
      </c>
      <c r="Q1171" s="14" t="str">
        <f>VLOOKUP(E1171, 'Season Position'!$A$70:$C$85,3,FALSE)</f>
        <v>Playoffs</v>
      </c>
      <c r="R1171">
        <f t="shared" si="198"/>
        <v>0.5</v>
      </c>
      <c r="S1171" s="21" t="str">
        <f t="shared" si="197"/>
        <v>80-89</v>
      </c>
    </row>
    <row r="1172" spans="1:19" ht="15.75" customHeight="1">
      <c r="A1172">
        <f t="shared" si="196"/>
        <v>586</v>
      </c>
      <c r="B1172" s="1">
        <v>2016</v>
      </c>
      <c r="C1172" s="1">
        <v>14</v>
      </c>
      <c r="D1172" s="1" t="s">
        <v>22</v>
      </c>
      <c r="E1172" s="1" t="s">
        <v>26</v>
      </c>
      <c r="F1172" t="str">
        <f t="shared" si="187"/>
        <v>Dan Sayles</v>
      </c>
      <c r="G1172" s="1">
        <v>98</v>
      </c>
      <c r="H1172">
        <f t="shared" si="184"/>
        <v>57</v>
      </c>
      <c r="I1172" t="str">
        <f t="shared" si="189"/>
        <v>Won</v>
      </c>
      <c r="J1172">
        <f t="shared" si="190"/>
        <v>1</v>
      </c>
      <c r="K1172">
        <f t="shared" si="191"/>
        <v>0</v>
      </c>
      <c r="L1172">
        <f t="shared" si="192"/>
        <v>0</v>
      </c>
      <c r="M1172">
        <f t="shared" si="193"/>
        <v>3</v>
      </c>
      <c r="N1172" s="6">
        <f t="shared" si="194"/>
        <v>0.8666666666666667</v>
      </c>
      <c r="O1172" t="str">
        <f t="shared" si="195"/>
        <v>N</v>
      </c>
      <c r="P1172" s="14">
        <f>VLOOKUP(E1172, 'Season Position'!$A$70:$C$85,2,FALSE)</f>
        <v>4</v>
      </c>
      <c r="Q1172" s="14" t="str">
        <f>VLOOKUP(E1172, 'Season Position'!$A$70:$C$85,3,FALSE)</f>
        <v>Playoffs</v>
      </c>
      <c r="R1172">
        <f t="shared" si="198"/>
        <v>1</v>
      </c>
      <c r="S1172" s="21" t="str">
        <f t="shared" si="197"/>
        <v>90-99</v>
      </c>
    </row>
    <row r="1173" spans="1:19" ht="15.75" customHeight="1">
      <c r="A1173">
        <f t="shared" si="196"/>
        <v>586</v>
      </c>
      <c r="B1173" s="1">
        <v>2016</v>
      </c>
      <c r="C1173" s="1">
        <v>14</v>
      </c>
      <c r="D1173" s="1" t="s">
        <v>22</v>
      </c>
      <c r="E1173" s="1" t="s">
        <v>12</v>
      </c>
      <c r="F1173" t="str">
        <f t="shared" si="188"/>
        <v>Mat Ward</v>
      </c>
      <c r="G1173" s="1">
        <v>57</v>
      </c>
      <c r="H1173">
        <f t="shared" si="186"/>
        <v>98</v>
      </c>
      <c r="I1173" t="str">
        <f t="shared" si="189"/>
        <v>Lost</v>
      </c>
      <c r="J1173">
        <f t="shared" si="190"/>
        <v>0</v>
      </c>
      <c r="K1173">
        <f t="shared" si="191"/>
        <v>1</v>
      </c>
      <c r="L1173">
        <f t="shared" si="192"/>
        <v>0</v>
      </c>
      <c r="M1173">
        <f t="shared" si="193"/>
        <v>14</v>
      </c>
      <c r="N1173" s="6">
        <f t="shared" si="194"/>
        <v>0.1333333333333333</v>
      </c>
      <c r="O1173" t="str">
        <f t="shared" si="195"/>
        <v>N</v>
      </c>
      <c r="P1173" s="14">
        <f>VLOOKUP(E1173, 'Season Position'!$A$70:$C$85,2,FALSE)</f>
        <v>8</v>
      </c>
      <c r="Q1173" s="14" t="str">
        <f>VLOOKUP(E1173, 'Season Position'!$A$70:$C$85,3,FALSE)</f>
        <v>Playoffs</v>
      </c>
      <c r="R1173">
        <f t="shared" si="198"/>
        <v>0</v>
      </c>
      <c r="S1173" s="21" t="str">
        <f t="shared" si="197"/>
        <v>50-59</v>
      </c>
    </row>
    <row r="1174" spans="1:19" ht="15.75" customHeight="1">
      <c r="A1174">
        <f t="shared" si="196"/>
        <v>587</v>
      </c>
      <c r="B1174" s="1">
        <v>2016</v>
      </c>
      <c r="C1174" s="1">
        <v>14</v>
      </c>
      <c r="D1174" s="1" t="s">
        <v>22</v>
      </c>
      <c r="E1174" s="1" t="s">
        <v>32</v>
      </c>
      <c r="F1174" t="str">
        <f t="shared" si="187"/>
        <v>Mark Simpson</v>
      </c>
      <c r="G1174" s="1">
        <v>75</v>
      </c>
      <c r="H1174">
        <f t="shared" si="184"/>
        <v>62</v>
      </c>
      <c r="I1174" t="str">
        <f t="shared" si="189"/>
        <v>Won</v>
      </c>
      <c r="J1174">
        <f t="shared" si="190"/>
        <v>1</v>
      </c>
      <c r="K1174">
        <f t="shared" si="191"/>
        <v>0</v>
      </c>
      <c r="L1174">
        <f t="shared" si="192"/>
        <v>0</v>
      </c>
      <c r="M1174">
        <f t="shared" si="193"/>
        <v>9</v>
      </c>
      <c r="N1174" s="6">
        <f t="shared" si="194"/>
        <v>0.46666666666666667</v>
      </c>
      <c r="O1174" t="str">
        <f t="shared" si="195"/>
        <v>N</v>
      </c>
      <c r="P1174" s="14">
        <f>VLOOKUP(E1174, 'Season Position'!$A$70:$C$85,2,FALSE)</f>
        <v>3</v>
      </c>
      <c r="Q1174" s="14" t="str">
        <f>VLOOKUP(E1174, 'Season Position'!$A$70:$C$85,3,FALSE)</f>
        <v>Playoffs</v>
      </c>
      <c r="R1174">
        <f t="shared" si="198"/>
        <v>1</v>
      </c>
      <c r="S1174" s="21" t="str">
        <f t="shared" si="197"/>
        <v>70-79</v>
      </c>
    </row>
    <row r="1175" spans="1:19" ht="15.75" customHeight="1">
      <c r="A1175">
        <f t="shared" si="196"/>
        <v>587</v>
      </c>
      <c r="B1175" s="1">
        <v>2016</v>
      </c>
      <c r="C1175" s="1">
        <v>14</v>
      </c>
      <c r="D1175" s="1" t="s">
        <v>22</v>
      </c>
      <c r="E1175" s="1" t="s">
        <v>16</v>
      </c>
      <c r="F1175" t="str">
        <f t="shared" si="188"/>
        <v>Chris Hill</v>
      </c>
      <c r="G1175" s="1">
        <v>62</v>
      </c>
      <c r="H1175">
        <f t="shared" si="186"/>
        <v>75</v>
      </c>
      <c r="I1175" t="str">
        <f t="shared" si="189"/>
        <v>Lost</v>
      </c>
      <c r="J1175">
        <f t="shared" si="190"/>
        <v>0</v>
      </c>
      <c r="K1175">
        <f t="shared" si="191"/>
        <v>1</v>
      </c>
      <c r="L1175">
        <f t="shared" si="192"/>
        <v>0</v>
      </c>
      <c r="M1175">
        <f t="shared" si="193"/>
        <v>12</v>
      </c>
      <c r="N1175" s="6">
        <f t="shared" si="194"/>
        <v>0.26666666666666672</v>
      </c>
      <c r="O1175" t="str">
        <f t="shared" si="195"/>
        <v>N</v>
      </c>
      <c r="P1175" s="14">
        <f>VLOOKUP(E1175, 'Season Position'!$A$70:$C$85,2,FALSE)</f>
        <v>6</v>
      </c>
      <c r="Q1175" s="14" t="str">
        <f>VLOOKUP(E1175, 'Season Position'!$A$70:$C$85,3,FALSE)</f>
        <v>Playoffs</v>
      </c>
      <c r="R1175">
        <f t="shared" si="198"/>
        <v>0</v>
      </c>
      <c r="S1175" s="21" t="str">
        <f t="shared" si="197"/>
        <v>60-69</v>
      </c>
    </row>
    <row r="1176" spans="1:19" ht="15.75" customHeight="1">
      <c r="A1176">
        <f t="shared" si="196"/>
        <v>588</v>
      </c>
      <c r="B1176" s="1">
        <v>2016</v>
      </c>
      <c r="C1176" s="1">
        <v>14</v>
      </c>
      <c r="D1176" s="1" t="s">
        <v>23</v>
      </c>
      <c r="E1176" s="1" t="s">
        <v>72</v>
      </c>
      <c r="F1176" t="str">
        <f t="shared" si="187"/>
        <v>Owen Williams</v>
      </c>
      <c r="G1176" s="1">
        <v>40</v>
      </c>
      <c r="H1176">
        <f t="shared" si="184"/>
        <v>73</v>
      </c>
      <c r="I1176" t="str">
        <f t="shared" si="189"/>
        <v>Lost</v>
      </c>
      <c r="J1176">
        <f t="shared" si="190"/>
        <v>0</v>
      </c>
      <c r="K1176">
        <f t="shared" si="191"/>
        <v>1</v>
      </c>
      <c r="L1176">
        <f t="shared" si="192"/>
        <v>0</v>
      </c>
      <c r="M1176">
        <f t="shared" si="193"/>
        <v>15</v>
      </c>
      <c r="N1176" s="6">
        <f t="shared" si="194"/>
        <v>6.6666666666666652E-2</v>
      </c>
      <c r="O1176" t="str">
        <f t="shared" si="195"/>
        <v>N</v>
      </c>
      <c r="P1176" s="14">
        <f>VLOOKUP(E1176, 'Season Position'!$A$70:$C$85,2,FALSE)</f>
        <v>13</v>
      </c>
      <c r="Q1176" s="14" t="str">
        <f>VLOOKUP(E1176, 'Season Position'!$A$70:$C$85,3,FALSE)</f>
        <v>Missed</v>
      </c>
      <c r="R1176">
        <f t="shared" si="198"/>
        <v>0</v>
      </c>
      <c r="S1176" s="21" t="str">
        <f t="shared" si="197"/>
        <v>40-49</v>
      </c>
    </row>
    <row r="1177" spans="1:19" ht="15.75" customHeight="1">
      <c r="A1177">
        <f t="shared" si="196"/>
        <v>588</v>
      </c>
      <c r="B1177" s="1">
        <v>2016</v>
      </c>
      <c r="C1177" s="1">
        <v>14</v>
      </c>
      <c r="D1177" s="1" t="s">
        <v>23</v>
      </c>
      <c r="E1177" s="1" t="s">
        <v>62</v>
      </c>
      <c r="F1177" t="str">
        <f t="shared" si="188"/>
        <v>Stewart Carter</v>
      </c>
      <c r="G1177" s="1">
        <v>73</v>
      </c>
      <c r="H1177">
        <f t="shared" si="186"/>
        <v>40</v>
      </c>
      <c r="I1177" t="str">
        <f t="shared" si="189"/>
        <v>Won</v>
      </c>
      <c r="J1177">
        <f t="shared" si="190"/>
        <v>1</v>
      </c>
      <c r="K1177">
        <f t="shared" si="191"/>
        <v>0</v>
      </c>
      <c r="L1177">
        <f t="shared" si="192"/>
        <v>0</v>
      </c>
      <c r="M1177">
        <f t="shared" si="193"/>
        <v>10</v>
      </c>
      <c r="N1177" s="6">
        <f t="shared" si="194"/>
        <v>0.4</v>
      </c>
      <c r="O1177" t="str">
        <f t="shared" si="195"/>
        <v>N</v>
      </c>
      <c r="P1177" s="14">
        <f>VLOOKUP(E1177, 'Season Position'!$A$70:$C$85,2,FALSE)</f>
        <v>10</v>
      </c>
      <c r="Q1177" s="14" t="str">
        <f>VLOOKUP(E1177, 'Season Position'!$A$70:$C$85,3,FALSE)</f>
        <v>Missed</v>
      </c>
      <c r="R1177">
        <f t="shared" si="198"/>
        <v>1</v>
      </c>
      <c r="S1177" s="21" t="str">
        <f t="shared" si="197"/>
        <v>70-79</v>
      </c>
    </row>
    <row r="1178" spans="1:19" ht="15.75" customHeight="1">
      <c r="A1178">
        <f t="shared" si="196"/>
        <v>589</v>
      </c>
      <c r="B1178" s="1">
        <v>2016</v>
      </c>
      <c r="C1178" s="1">
        <v>14</v>
      </c>
      <c r="D1178" s="1" t="s">
        <v>23</v>
      </c>
      <c r="E1178" s="1" t="s">
        <v>21</v>
      </c>
      <c r="F1178" t="str">
        <f t="shared" si="187"/>
        <v>Neil Hawke</v>
      </c>
      <c r="G1178" s="1">
        <v>33</v>
      </c>
      <c r="H1178">
        <f t="shared" si="184"/>
        <v>102</v>
      </c>
      <c r="I1178" t="str">
        <f t="shared" si="189"/>
        <v>Lost</v>
      </c>
      <c r="J1178">
        <f t="shared" si="190"/>
        <v>0</v>
      </c>
      <c r="K1178">
        <f t="shared" si="191"/>
        <v>1</v>
      </c>
      <c r="L1178">
        <f t="shared" si="192"/>
        <v>0</v>
      </c>
      <c r="M1178">
        <f t="shared" si="193"/>
        <v>16</v>
      </c>
      <c r="N1178" s="6">
        <f t="shared" si="194"/>
        <v>0</v>
      </c>
      <c r="O1178" t="str">
        <f t="shared" si="195"/>
        <v>N</v>
      </c>
      <c r="P1178" s="14">
        <f>VLOOKUP(E1178, 'Season Position'!$A$70:$C$85,2,FALSE)</f>
        <v>16</v>
      </c>
      <c r="Q1178" s="14" t="str">
        <f>VLOOKUP(E1178, 'Season Position'!$A$70:$C$85,3,FALSE)</f>
        <v>Missed</v>
      </c>
      <c r="R1178">
        <f t="shared" si="198"/>
        <v>0</v>
      </c>
      <c r="S1178" s="21" t="str">
        <f t="shared" si="197"/>
        <v>30-39</v>
      </c>
    </row>
    <row r="1179" spans="1:19" ht="15.75" customHeight="1">
      <c r="A1179">
        <f t="shared" si="196"/>
        <v>589</v>
      </c>
      <c r="B1179" s="1">
        <v>2016</v>
      </c>
      <c r="C1179" s="1">
        <v>14</v>
      </c>
      <c r="D1179" s="1" t="s">
        <v>23</v>
      </c>
      <c r="E1179" s="1" t="s">
        <v>25</v>
      </c>
      <c r="F1179" t="str">
        <f t="shared" si="188"/>
        <v>Max Cubberley</v>
      </c>
      <c r="G1179" s="1">
        <v>102</v>
      </c>
      <c r="H1179">
        <f t="shared" si="186"/>
        <v>33</v>
      </c>
      <c r="I1179" t="str">
        <f t="shared" si="189"/>
        <v>Won</v>
      </c>
      <c r="J1179">
        <f t="shared" si="190"/>
        <v>1</v>
      </c>
      <c r="K1179">
        <f t="shared" si="191"/>
        <v>0</v>
      </c>
      <c r="L1179">
        <f t="shared" si="192"/>
        <v>0</v>
      </c>
      <c r="M1179">
        <f t="shared" si="193"/>
        <v>1</v>
      </c>
      <c r="N1179" s="6">
        <f t="shared" si="194"/>
        <v>1</v>
      </c>
      <c r="O1179" t="str">
        <f t="shared" si="195"/>
        <v>Y</v>
      </c>
      <c r="P1179" s="14">
        <f>VLOOKUP(E1179, 'Season Position'!$A$70:$C$85,2,FALSE)</f>
        <v>11</v>
      </c>
      <c r="Q1179" s="14" t="str">
        <f>VLOOKUP(E1179, 'Season Position'!$A$70:$C$85,3,FALSE)</f>
        <v>Missed</v>
      </c>
      <c r="R1179">
        <f t="shared" si="198"/>
        <v>1</v>
      </c>
      <c r="S1179" s="21" t="str">
        <f t="shared" si="197"/>
        <v>100-109</v>
      </c>
    </row>
    <row r="1180" spans="1:19" ht="15.75" customHeight="1">
      <c r="A1180">
        <f t="shared" si="196"/>
        <v>590</v>
      </c>
      <c r="B1180" s="1">
        <v>2016</v>
      </c>
      <c r="C1180" s="1">
        <v>14</v>
      </c>
      <c r="D1180" s="1" t="s">
        <v>23</v>
      </c>
      <c r="E1180" s="1" t="s">
        <v>34</v>
      </c>
      <c r="F1180" t="str">
        <f t="shared" si="187"/>
        <v>Ian Kulkowski</v>
      </c>
      <c r="G1180" s="1">
        <v>89</v>
      </c>
      <c r="H1180">
        <f t="shared" si="184"/>
        <v>77</v>
      </c>
      <c r="I1180" t="str">
        <f t="shared" si="189"/>
        <v>Won</v>
      </c>
      <c r="J1180">
        <f t="shared" si="190"/>
        <v>1</v>
      </c>
      <c r="K1180">
        <f t="shared" si="191"/>
        <v>0</v>
      </c>
      <c r="L1180">
        <f t="shared" si="192"/>
        <v>0</v>
      </c>
      <c r="M1180">
        <f t="shared" si="193"/>
        <v>4</v>
      </c>
      <c r="N1180" s="6">
        <f t="shared" si="194"/>
        <v>0.8</v>
      </c>
      <c r="O1180" t="str">
        <f t="shared" si="195"/>
        <v>N</v>
      </c>
      <c r="P1180" s="14">
        <f>VLOOKUP(E1180, 'Season Position'!$A$70:$C$85,2,FALSE)</f>
        <v>9</v>
      </c>
      <c r="Q1180" s="14" t="str">
        <f>VLOOKUP(E1180, 'Season Position'!$A$70:$C$85,3,FALSE)</f>
        <v>Missed</v>
      </c>
      <c r="R1180">
        <f t="shared" si="198"/>
        <v>1</v>
      </c>
      <c r="S1180" s="21" t="str">
        <f t="shared" si="197"/>
        <v>80-89</v>
      </c>
    </row>
    <row r="1181" spans="1:19" ht="15.75" customHeight="1">
      <c r="A1181">
        <f t="shared" si="196"/>
        <v>590</v>
      </c>
      <c r="B1181" s="1">
        <v>2016</v>
      </c>
      <c r="C1181" s="1">
        <v>14</v>
      </c>
      <c r="D1181" s="1" t="s">
        <v>23</v>
      </c>
      <c r="E1181" s="1" t="s">
        <v>31</v>
      </c>
      <c r="F1181" t="str">
        <f t="shared" si="188"/>
        <v>Jamie Blair</v>
      </c>
      <c r="G1181" s="1">
        <v>77</v>
      </c>
      <c r="H1181">
        <f t="shared" si="186"/>
        <v>89</v>
      </c>
      <c r="I1181" t="str">
        <f t="shared" si="189"/>
        <v>Lost</v>
      </c>
      <c r="J1181">
        <f t="shared" si="190"/>
        <v>0</v>
      </c>
      <c r="K1181">
        <f t="shared" si="191"/>
        <v>1</v>
      </c>
      <c r="L1181">
        <f t="shared" si="192"/>
        <v>0</v>
      </c>
      <c r="M1181">
        <f t="shared" si="193"/>
        <v>7</v>
      </c>
      <c r="N1181" s="6">
        <f t="shared" si="194"/>
        <v>0.6</v>
      </c>
      <c r="O1181" t="str">
        <f t="shared" si="195"/>
        <v>N</v>
      </c>
      <c r="P1181" s="14">
        <f>VLOOKUP(E1181, 'Season Position'!$A$70:$C$85,2,FALSE)</f>
        <v>14</v>
      </c>
      <c r="Q1181" s="14" t="str">
        <f>VLOOKUP(E1181, 'Season Position'!$A$70:$C$85,3,FALSE)</f>
        <v>Missed</v>
      </c>
      <c r="R1181">
        <f t="shared" si="198"/>
        <v>0</v>
      </c>
      <c r="S1181" s="21" t="str">
        <f t="shared" si="197"/>
        <v>70-79</v>
      </c>
    </row>
    <row r="1182" spans="1:19" ht="15.75" customHeight="1">
      <c r="A1182">
        <f t="shared" si="196"/>
        <v>591</v>
      </c>
      <c r="B1182" s="1">
        <v>2016</v>
      </c>
      <c r="C1182" s="1">
        <v>14</v>
      </c>
      <c r="D1182" s="1" t="s">
        <v>23</v>
      </c>
      <c r="E1182" s="1" t="s">
        <v>30</v>
      </c>
      <c r="F1182" t="str">
        <f t="shared" si="187"/>
        <v>Geoffrey Manboob</v>
      </c>
      <c r="G1182" s="1">
        <v>99</v>
      </c>
      <c r="H1182">
        <f t="shared" si="184"/>
        <v>60</v>
      </c>
      <c r="I1182" t="str">
        <f t="shared" si="189"/>
        <v>Won</v>
      </c>
      <c r="J1182">
        <f t="shared" si="190"/>
        <v>1</v>
      </c>
      <c r="K1182">
        <f t="shared" si="191"/>
        <v>0</v>
      </c>
      <c r="L1182">
        <f t="shared" si="192"/>
        <v>0</v>
      </c>
      <c r="M1182">
        <f t="shared" si="193"/>
        <v>2</v>
      </c>
      <c r="N1182" s="6">
        <f t="shared" si="194"/>
        <v>0.93333333333333335</v>
      </c>
      <c r="O1182" t="str">
        <f t="shared" si="195"/>
        <v>N</v>
      </c>
      <c r="P1182" s="14">
        <f>VLOOKUP(E1182, 'Season Position'!$A$70:$C$85,2,FALSE)</f>
        <v>12</v>
      </c>
      <c r="Q1182" s="14" t="str">
        <f>VLOOKUP(E1182, 'Season Position'!$A$70:$C$85,3,FALSE)</f>
        <v>Missed</v>
      </c>
      <c r="R1182">
        <f t="shared" si="198"/>
        <v>1</v>
      </c>
      <c r="S1182" s="21" t="str">
        <f t="shared" si="197"/>
        <v>90-99</v>
      </c>
    </row>
    <row r="1183" spans="1:19" ht="15.75" customHeight="1">
      <c r="A1183">
        <f t="shared" si="196"/>
        <v>591</v>
      </c>
      <c r="B1183" s="1">
        <v>2016</v>
      </c>
      <c r="C1183" s="1">
        <v>14</v>
      </c>
      <c r="D1183" s="1" t="s">
        <v>23</v>
      </c>
      <c r="E1183" s="1" t="s">
        <v>18</v>
      </c>
      <c r="F1183" t="str">
        <f t="shared" si="188"/>
        <v>Jay Kelly</v>
      </c>
      <c r="G1183" s="1">
        <v>60</v>
      </c>
      <c r="H1183">
        <f t="shared" si="186"/>
        <v>99</v>
      </c>
      <c r="I1183" t="str">
        <f t="shared" si="189"/>
        <v>Lost</v>
      </c>
      <c r="J1183">
        <f t="shared" si="190"/>
        <v>0</v>
      </c>
      <c r="K1183">
        <f t="shared" si="191"/>
        <v>1</v>
      </c>
      <c r="L1183">
        <f t="shared" si="192"/>
        <v>0</v>
      </c>
      <c r="M1183">
        <f t="shared" si="193"/>
        <v>13</v>
      </c>
      <c r="N1183" s="6">
        <f t="shared" si="194"/>
        <v>0.19999999999999996</v>
      </c>
      <c r="O1183" t="str">
        <f t="shared" si="195"/>
        <v>N</v>
      </c>
      <c r="P1183" s="14">
        <f>VLOOKUP(E1183, 'Season Position'!$A$70:$C$85,2,FALSE)</f>
        <v>15</v>
      </c>
      <c r="Q1183" s="14" t="str">
        <f>VLOOKUP(E1183, 'Season Position'!$A$70:$C$85,3,FALSE)</f>
        <v>Missed</v>
      </c>
      <c r="R1183">
        <f t="shared" si="198"/>
        <v>0</v>
      </c>
      <c r="S1183" s="21" t="str">
        <f t="shared" si="197"/>
        <v>60-69</v>
      </c>
    </row>
    <row r="1184" spans="1:19" ht="15.75" customHeight="1">
      <c r="A1184">
        <f t="shared" si="196"/>
        <v>592</v>
      </c>
      <c r="B1184" s="1">
        <v>2016</v>
      </c>
      <c r="C1184" s="1">
        <v>15</v>
      </c>
      <c r="D1184" s="1" t="s">
        <v>22</v>
      </c>
      <c r="E1184" s="1" t="s">
        <v>26</v>
      </c>
      <c r="F1184" t="str">
        <f t="shared" si="187"/>
        <v>David Slater</v>
      </c>
      <c r="G1184" s="1">
        <v>87</v>
      </c>
      <c r="H1184">
        <f t="shared" si="184"/>
        <v>97</v>
      </c>
      <c r="I1184" t="str">
        <f t="shared" si="189"/>
        <v>Lost</v>
      </c>
      <c r="J1184">
        <f t="shared" si="190"/>
        <v>0</v>
      </c>
      <c r="K1184">
        <f t="shared" si="191"/>
        <v>1</v>
      </c>
      <c r="L1184">
        <f t="shared" si="192"/>
        <v>0</v>
      </c>
      <c r="M1184">
        <f t="shared" si="193"/>
        <v>10</v>
      </c>
      <c r="N1184" s="6">
        <f t="shared" si="194"/>
        <v>0.4</v>
      </c>
      <c r="O1184" t="str">
        <f t="shared" si="195"/>
        <v>N</v>
      </c>
      <c r="P1184" s="14">
        <f>VLOOKUP(E1184, 'Season Position'!$A$70:$C$85,2,FALSE)</f>
        <v>4</v>
      </c>
      <c r="Q1184" s="14" t="str">
        <f>VLOOKUP(E1184, 'Season Position'!$A$70:$C$85,3,FALSE)</f>
        <v>Playoffs</v>
      </c>
      <c r="R1184">
        <f t="shared" si="198"/>
        <v>0</v>
      </c>
      <c r="S1184" s="21" t="str">
        <f t="shared" si="197"/>
        <v>80-89</v>
      </c>
    </row>
    <row r="1185" spans="1:19" ht="15.75" customHeight="1">
      <c r="A1185">
        <f t="shared" si="196"/>
        <v>592</v>
      </c>
      <c r="B1185" s="1">
        <v>2016</v>
      </c>
      <c r="C1185" s="1">
        <v>15</v>
      </c>
      <c r="D1185" s="1" t="s">
        <v>22</v>
      </c>
      <c r="E1185" s="1" t="s">
        <v>13</v>
      </c>
      <c r="F1185" t="str">
        <f t="shared" si="188"/>
        <v>Mat Ward</v>
      </c>
      <c r="G1185" s="1">
        <v>97</v>
      </c>
      <c r="H1185">
        <f t="shared" si="186"/>
        <v>87</v>
      </c>
      <c r="I1185" t="str">
        <f t="shared" si="189"/>
        <v>Won</v>
      </c>
      <c r="J1185">
        <f t="shared" si="190"/>
        <v>1</v>
      </c>
      <c r="K1185">
        <f t="shared" si="191"/>
        <v>0</v>
      </c>
      <c r="L1185">
        <f t="shared" si="192"/>
        <v>0</v>
      </c>
      <c r="M1185">
        <f t="shared" si="193"/>
        <v>2</v>
      </c>
      <c r="N1185" s="6">
        <f t="shared" si="194"/>
        <v>0.93333333333333335</v>
      </c>
      <c r="O1185" t="str">
        <f t="shared" si="195"/>
        <v>N</v>
      </c>
      <c r="P1185" s="14">
        <f>VLOOKUP(E1185, 'Season Position'!$A$70:$C$85,2,FALSE)</f>
        <v>1</v>
      </c>
      <c r="Q1185" s="14" t="str">
        <f>VLOOKUP(E1185, 'Season Position'!$A$70:$C$85,3,FALSE)</f>
        <v>Playoffs</v>
      </c>
      <c r="R1185">
        <f t="shared" si="198"/>
        <v>1</v>
      </c>
      <c r="S1185" s="21" t="str">
        <f t="shared" si="197"/>
        <v>90-99</v>
      </c>
    </row>
    <row r="1186" spans="1:19" ht="15.75" customHeight="1">
      <c r="A1186">
        <f t="shared" si="196"/>
        <v>593</v>
      </c>
      <c r="B1186" s="1">
        <v>2016</v>
      </c>
      <c r="C1186" s="1">
        <v>15</v>
      </c>
      <c r="D1186" s="1" t="s">
        <v>22</v>
      </c>
      <c r="E1186" s="1" t="s">
        <v>32</v>
      </c>
      <c r="F1186" t="str">
        <f t="shared" si="187"/>
        <v>James Goodson</v>
      </c>
      <c r="G1186" s="1">
        <v>88</v>
      </c>
      <c r="H1186">
        <f t="shared" ref="H1186:H1214" si="199">G1187</f>
        <v>90</v>
      </c>
      <c r="I1186" t="str">
        <f t="shared" si="189"/>
        <v>Lost</v>
      </c>
      <c r="J1186">
        <f t="shared" si="190"/>
        <v>0</v>
      </c>
      <c r="K1186">
        <f t="shared" si="191"/>
        <v>1</v>
      </c>
      <c r="L1186">
        <f t="shared" si="192"/>
        <v>0</v>
      </c>
      <c r="M1186">
        <f t="shared" si="193"/>
        <v>8</v>
      </c>
      <c r="N1186" s="6">
        <f t="shared" si="194"/>
        <v>0.53333333333333333</v>
      </c>
      <c r="O1186" t="str">
        <f t="shared" si="195"/>
        <v>N</v>
      </c>
      <c r="P1186" s="14">
        <f>VLOOKUP(E1186, 'Season Position'!$A$70:$C$85,2,FALSE)</f>
        <v>3</v>
      </c>
      <c r="Q1186" s="14" t="str">
        <f>VLOOKUP(E1186, 'Season Position'!$A$70:$C$85,3,FALSE)</f>
        <v>Playoffs</v>
      </c>
      <c r="R1186">
        <f t="shared" si="198"/>
        <v>0</v>
      </c>
      <c r="S1186" s="21" t="str">
        <f t="shared" si="197"/>
        <v>80-89</v>
      </c>
    </row>
    <row r="1187" spans="1:19" ht="15.75" customHeight="1">
      <c r="A1187">
        <f t="shared" si="196"/>
        <v>593</v>
      </c>
      <c r="B1187" s="1">
        <v>2016</v>
      </c>
      <c r="C1187" s="1">
        <v>15</v>
      </c>
      <c r="D1187" s="1" t="s">
        <v>22</v>
      </c>
      <c r="E1187" s="1" t="s">
        <v>28</v>
      </c>
      <c r="F1187" t="str">
        <f t="shared" si="188"/>
        <v>Chris Hill</v>
      </c>
      <c r="G1187" s="1">
        <v>90</v>
      </c>
      <c r="H1187">
        <f t="shared" ref="H1187:H1215" si="200">G1186</f>
        <v>88</v>
      </c>
      <c r="I1187" t="str">
        <f t="shared" si="189"/>
        <v>Won</v>
      </c>
      <c r="J1187">
        <f t="shared" si="190"/>
        <v>1</v>
      </c>
      <c r="K1187">
        <f t="shared" si="191"/>
        <v>0</v>
      </c>
      <c r="L1187">
        <f t="shared" si="192"/>
        <v>0</v>
      </c>
      <c r="M1187">
        <f t="shared" si="193"/>
        <v>7</v>
      </c>
      <c r="N1187" s="6">
        <f t="shared" si="194"/>
        <v>0.6</v>
      </c>
      <c r="O1187" t="str">
        <f t="shared" si="195"/>
        <v>N</v>
      </c>
      <c r="P1187" s="14">
        <f>VLOOKUP(E1187, 'Season Position'!$A$70:$C$85,2,FALSE)</f>
        <v>2</v>
      </c>
      <c r="Q1187" s="14" t="str">
        <f>VLOOKUP(E1187, 'Season Position'!$A$70:$C$85,3,FALSE)</f>
        <v>Playoffs</v>
      </c>
      <c r="R1187">
        <f t="shared" si="198"/>
        <v>1</v>
      </c>
      <c r="S1187" s="21" t="str">
        <f t="shared" si="197"/>
        <v>90-99</v>
      </c>
    </row>
    <row r="1188" spans="1:19" ht="15.75" customHeight="1">
      <c r="A1188">
        <f t="shared" si="196"/>
        <v>594</v>
      </c>
      <c r="B1188" s="1">
        <v>2016</v>
      </c>
      <c r="C1188" s="1">
        <v>15</v>
      </c>
      <c r="D1188" s="1" t="s">
        <v>24</v>
      </c>
      <c r="E1188" s="1" t="s">
        <v>10</v>
      </c>
      <c r="F1188" t="str">
        <f t="shared" si="187"/>
        <v>Mark Simpson</v>
      </c>
      <c r="G1188" s="1">
        <v>88</v>
      </c>
      <c r="H1188">
        <f t="shared" si="199"/>
        <v>103</v>
      </c>
      <c r="I1188" t="str">
        <f t="shared" si="189"/>
        <v>Lost</v>
      </c>
      <c r="J1188">
        <f t="shared" si="190"/>
        <v>0</v>
      </c>
      <c r="K1188">
        <f t="shared" si="191"/>
        <v>1</v>
      </c>
      <c r="L1188">
        <f t="shared" si="192"/>
        <v>0</v>
      </c>
      <c r="M1188">
        <f t="shared" si="193"/>
        <v>8</v>
      </c>
      <c r="N1188" s="6">
        <f t="shared" si="194"/>
        <v>0.53333333333333333</v>
      </c>
      <c r="O1188" t="str">
        <f t="shared" si="195"/>
        <v>N</v>
      </c>
      <c r="P1188" s="14">
        <f>VLOOKUP(E1188, 'Season Position'!$A$70:$C$85,2,FALSE)</f>
        <v>7</v>
      </c>
      <c r="Q1188" s="14" t="str">
        <f>VLOOKUP(E1188, 'Season Position'!$A$70:$C$85,3,FALSE)</f>
        <v>Playoffs</v>
      </c>
      <c r="R1188">
        <f t="shared" si="198"/>
        <v>0</v>
      </c>
      <c r="S1188" s="21" t="str">
        <f t="shared" si="197"/>
        <v>80-89</v>
      </c>
    </row>
    <row r="1189" spans="1:19" ht="15.75" customHeight="1">
      <c r="A1189">
        <f t="shared" si="196"/>
        <v>594</v>
      </c>
      <c r="B1189" s="1">
        <v>2016</v>
      </c>
      <c r="C1189" s="1">
        <v>15</v>
      </c>
      <c r="D1189" s="1" t="s">
        <v>24</v>
      </c>
      <c r="E1189" s="1" t="s">
        <v>16</v>
      </c>
      <c r="F1189" t="str">
        <f t="shared" si="188"/>
        <v>Ben Hendy</v>
      </c>
      <c r="G1189" s="1">
        <v>103</v>
      </c>
      <c r="H1189">
        <f t="shared" si="200"/>
        <v>88</v>
      </c>
      <c r="I1189" t="str">
        <f t="shared" si="189"/>
        <v>Won</v>
      </c>
      <c r="J1189">
        <f t="shared" si="190"/>
        <v>1</v>
      </c>
      <c r="K1189">
        <f t="shared" si="191"/>
        <v>0</v>
      </c>
      <c r="L1189">
        <f t="shared" si="192"/>
        <v>0</v>
      </c>
      <c r="M1189">
        <f t="shared" si="193"/>
        <v>1</v>
      </c>
      <c r="N1189" s="6">
        <f t="shared" si="194"/>
        <v>1</v>
      </c>
      <c r="O1189" t="str">
        <f t="shared" si="195"/>
        <v>Y</v>
      </c>
      <c r="P1189" s="14">
        <f>VLOOKUP(E1189, 'Season Position'!$A$70:$C$85,2,FALSE)</f>
        <v>6</v>
      </c>
      <c r="Q1189" s="14" t="str">
        <f>VLOOKUP(E1189, 'Season Position'!$A$70:$C$85,3,FALSE)</f>
        <v>Playoffs</v>
      </c>
      <c r="R1189">
        <f t="shared" si="198"/>
        <v>1</v>
      </c>
      <c r="S1189" s="21" t="str">
        <f t="shared" si="197"/>
        <v>100-109</v>
      </c>
    </row>
    <row r="1190" spans="1:19" ht="15.75" customHeight="1">
      <c r="A1190">
        <f t="shared" si="196"/>
        <v>595</v>
      </c>
      <c r="B1190" s="1">
        <v>2016</v>
      </c>
      <c r="C1190" s="1">
        <v>15</v>
      </c>
      <c r="D1190" s="1" t="s">
        <v>24</v>
      </c>
      <c r="E1190" s="1" t="s">
        <v>33</v>
      </c>
      <c r="F1190" t="str">
        <f t="shared" si="187"/>
        <v>Dan Sayles</v>
      </c>
      <c r="G1190" s="1">
        <v>77</v>
      </c>
      <c r="H1190">
        <f t="shared" si="199"/>
        <v>34</v>
      </c>
      <c r="I1190" t="str">
        <f t="shared" si="189"/>
        <v>Won</v>
      </c>
      <c r="J1190">
        <f t="shared" si="190"/>
        <v>1</v>
      </c>
      <c r="K1190">
        <f t="shared" si="191"/>
        <v>0</v>
      </c>
      <c r="L1190">
        <f t="shared" si="192"/>
        <v>0</v>
      </c>
      <c r="M1190">
        <f t="shared" si="193"/>
        <v>13</v>
      </c>
      <c r="N1190" s="6">
        <f t="shared" si="194"/>
        <v>0.19999999999999996</v>
      </c>
      <c r="O1190" t="str">
        <f t="shared" si="195"/>
        <v>N</v>
      </c>
      <c r="P1190" s="14">
        <f>VLOOKUP(E1190, 'Season Position'!$A$70:$C$85,2,FALSE)</f>
        <v>5</v>
      </c>
      <c r="Q1190" s="14" t="str">
        <f>VLOOKUP(E1190, 'Season Position'!$A$70:$C$85,3,FALSE)</f>
        <v>Playoffs</v>
      </c>
      <c r="R1190">
        <f t="shared" si="198"/>
        <v>1</v>
      </c>
      <c r="S1190" s="21" t="str">
        <f t="shared" si="197"/>
        <v>70-79</v>
      </c>
    </row>
    <row r="1191" spans="1:19" ht="15.75" customHeight="1">
      <c r="A1191">
        <f t="shared" si="196"/>
        <v>595</v>
      </c>
      <c r="B1191" s="1">
        <v>2016</v>
      </c>
      <c r="C1191" s="1">
        <v>15</v>
      </c>
      <c r="D1191" s="1" t="s">
        <v>24</v>
      </c>
      <c r="E1191" s="1" t="s">
        <v>12</v>
      </c>
      <c r="F1191" t="str">
        <f t="shared" si="188"/>
        <v>Steve Smith</v>
      </c>
      <c r="G1191" s="1">
        <v>34</v>
      </c>
      <c r="H1191">
        <f t="shared" si="200"/>
        <v>77</v>
      </c>
      <c r="I1191" t="str">
        <f t="shared" si="189"/>
        <v>Lost</v>
      </c>
      <c r="J1191">
        <f t="shared" si="190"/>
        <v>0</v>
      </c>
      <c r="K1191">
        <f t="shared" si="191"/>
        <v>1</v>
      </c>
      <c r="L1191">
        <f t="shared" si="192"/>
        <v>0</v>
      </c>
      <c r="M1191">
        <f t="shared" si="193"/>
        <v>16</v>
      </c>
      <c r="N1191" s="6">
        <f t="shared" si="194"/>
        <v>0</v>
      </c>
      <c r="O1191" t="str">
        <f t="shared" si="195"/>
        <v>N</v>
      </c>
      <c r="P1191" s="14">
        <f>VLOOKUP(E1191, 'Season Position'!$A$70:$C$85,2,FALSE)</f>
        <v>8</v>
      </c>
      <c r="Q1191" s="14" t="str">
        <f>VLOOKUP(E1191, 'Season Position'!$A$70:$C$85,3,FALSE)</f>
        <v>Playoffs</v>
      </c>
      <c r="R1191">
        <f t="shared" si="198"/>
        <v>0</v>
      </c>
      <c r="S1191" s="21" t="str">
        <f t="shared" si="197"/>
        <v>30-39</v>
      </c>
    </row>
    <row r="1192" spans="1:19" ht="15.75" customHeight="1">
      <c r="A1192">
        <f t="shared" si="196"/>
        <v>596</v>
      </c>
      <c r="B1192" s="1">
        <v>2016</v>
      </c>
      <c r="C1192" s="1">
        <v>15</v>
      </c>
      <c r="D1192" s="1" t="s">
        <v>23</v>
      </c>
      <c r="E1192" s="1" t="s">
        <v>25</v>
      </c>
      <c r="F1192" t="str">
        <f t="shared" si="187"/>
        <v>Owen Williams</v>
      </c>
      <c r="G1192" s="1">
        <v>92</v>
      </c>
      <c r="H1192">
        <f t="shared" si="199"/>
        <v>93</v>
      </c>
      <c r="I1192" t="str">
        <f t="shared" si="189"/>
        <v>Lost</v>
      </c>
      <c r="J1192">
        <f t="shared" si="190"/>
        <v>0</v>
      </c>
      <c r="K1192">
        <f t="shared" si="191"/>
        <v>1</v>
      </c>
      <c r="L1192">
        <f t="shared" si="192"/>
        <v>0</v>
      </c>
      <c r="M1192">
        <f t="shared" si="193"/>
        <v>6</v>
      </c>
      <c r="N1192" s="6">
        <f t="shared" si="194"/>
        <v>0.66666666666666674</v>
      </c>
      <c r="O1192" t="str">
        <f t="shared" si="195"/>
        <v>N</v>
      </c>
      <c r="P1192" s="14">
        <f>VLOOKUP(E1192, 'Season Position'!$A$70:$C$85,2,FALSE)</f>
        <v>11</v>
      </c>
      <c r="Q1192" s="14" t="str">
        <f>VLOOKUP(E1192, 'Season Position'!$A$70:$C$85,3,FALSE)</f>
        <v>Missed</v>
      </c>
      <c r="R1192">
        <f t="shared" si="198"/>
        <v>0</v>
      </c>
      <c r="S1192" s="21" t="str">
        <f t="shared" si="197"/>
        <v>90-99</v>
      </c>
    </row>
    <row r="1193" spans="1:19" ht="15.75" customHeight="1">
      <c r="A1193">
        <f t="shared" si="196"/>
        <v>596</v>
      </c>
      <c r="B1193" s="1">
        <v>2016</v>
      </c>
      <c r="C1193" s="1">
        <v>15</v>
      </c>
      <c r="D1193" s="1" t="s">
        <v>23</v>
      </c>
      <c r="E1193" s="1" t="s">
        <v>62</v>
      </c>
      <c r="F1193" t="str">
        <f t="shared" si="188"/>
        <v>Neil Hawke</v>
      </c>
      <c r="G1193" s="1">
        <v>93</v>
      </c>
      <c r="H1193">
        <f t="shared" si="200"/>
        <v>92</v>
      </c>
      <c r="I1193" t="str">
        <f t="shared" si="189"/>
        <v>Won</v>
      </c>
      <c r="J1193">
        <f t="shared" si="190"/>
        <v>1</v>
      </c>
      <c r="K1193">
        <f t="shared" si="191"/>
        <v>0</v>
      </c>
      <c r="L1193">
        <f t="shared" si="192"/>
        <v>0</v>
      </c>
      <c r="M1193">
        <f t="shared" si="193"/>
        <v>5</v>
      </c>
      <c r="N1193" s="6">
        <f t="shared" si="194"/>
        <v>0.73333333333333339</v>
      </c>
      <c r="O1193" t="str">
        <f t="shared" si="195"/>
        <v>N</v>
      </c>
      <c r="P1193" s="14">
        <f>VLOOKUP(E1193, 'Season Position'!$A$70:$C$85,2,FALSE)</f>
        <v>10</v>
      </c>
      <c r="Q1193" s="14" t="str">
        <f>VLOOKUP(E1193, 'Season Position'!$A$70:$C$85,3,FALSE)</f>
        <v>Missed</v>
      </c>
      <c r="R1193">
        <f t="shared" si="198"/>
        <v>1</v>
      </c>
      <c r="S1193" s="21" t="str">
        <f t="shared" si="197"/>
        <v>90-99</v>
      </c>
    </row>
    <row r="1194" spans="1:19" ht="15.75" customHeight="1">
      <c r="A1194">
        <f t="shared" si="196"/>
        <v>597</v>
      </c>
      <c r="B1194" s="1">
        <v>2016</v>
      </c>
      <c r="C1194" s="1">
        <v>15</v>
      </c>
      <c r="D1194" s="1" t="s">
        <v>23</v>
      </c>
      <c r="E1194" s="1" t="s">
        <v>34</v>
      </c>
      <c r="F1194" t="str">
        <f t="shared" si="187"/>
        <v>Stewart Carter</v>
      </c>
      <c r="G1194" s="1">
        <v>82</v>
      </c>
      <c r="H1194">
        <f t="shared" si="199"/>
        <v>79</v>
      </c>
      <c r="I1194" t="str">
        <f t="shared" si="189"/>
        <v>Won</v>
      </c>
      <c r="J1194">
        <f t="shared" si="190"/>
        <v>1</v>
      </c>
      <c r="K1194">
        <f t="shared" si="191"/>
        <v>0</v>
      </c>
      <c r="L1194">
        <f t="shared" si="192"/>
        <v>0</v>
      </c>
      <c r="M1194">
        <f t="shared" si="193"/>
        <v>11</v>
      </c>
      <c r="N1194" s="6">
        <f t="shared" si="194"/>
        <v>0.33333333333333337</v>
      </c>
      <c r="O1194" t="str">
        <f t="shared" si="195"/>
        <v>N</v>
      </c>
      <c r="P1194" s="14">
        <f>VLOOKUP(E1194, 'Season Position'!$A$70:$C$85,2,FALSE)</f>
        <v>9</v>
      </c>
      <c r="Q1194" s="14" t="str">
        <f>VLOOKUP(E1194, 'Season Position'!$A$70:$C$85,3,FALSE)</f>
        <v>Missed</v>
      </c>
      <c r="R1194">
        <f t="shared" si="198"/>
        <v>1</v>
      </c>
      <c r="S1194" s="21" t="str">
        <f t="shared" si="197"/>
        <v>80-89</v>
      </c>
    </row>
    <row r="1195" spans="1:19" ht="15.75" customHeight="1">
      <c r="A1195">
        <f t="shared" si="196"/>
        <v>597</v>
      </c>
      <c r="B1195" s="1">
        <v>2016</v>
      </c>
      <c r="C1195" s="1">
        <v>15</v>
      </c>
      <c r="D1195" s="1" t="s">
        <v>23</v>
      </c>
      <c r="E1195" s="1" t="s">
        <v>72</v>
      </c>
      <c r="F1195" t="str">
        <f t="shared" si="188"/>
        <v>Jamie Blair</v>
      </c>
      <c r="G1195" s="1">
        <v>79</v>
      </c>
      <c r="H1195">
        <f t="shared" si="200"/>
        <v>82</v>
      </c>
      <c r="I1195" t="str">
        <f t="shared" si="189"/>
        <v>Lost</v>
      </c>
      <c r="J1195">
        <f t="shared" si="190"/>
        <v>0</v>
      </c>
      <c r="K1195">
        <f t="shared" si="191"/>
        <v>1</v>
      </c>
      <c r="L1195">
        <f t="shared" si="192"/>
        <v>0</v>
      </c>
      <c r="M1195">
        <f t="shared" si="193"/>
        <v>12</v>
      </c>
      <c r="N1195" s="6">
        <f t="shared" si="194"/>
        <v>0.26666666666666672</v>
      </c>
      <c r="O1195" t="str">
        <f t="shared" si="195"/>
        <v>N</v>
      </c>
      <c r="P1195" s="14">
        <f>VLOOKUP(E1195, 'Season Position'!$A$70:$C$85,2,FALSE)</f>
        <v>13</v>
      </c>
      <c r="Q1195" s="14" t="str">
        <f>VLOOKUP(E1195, 'Season Position'!$A$70:$C$85,3,FALSE)</f>
        <v>Missed</v>
      </c>
      <c r="R1195">
        <f t="shared" si="198"/>
        <v>0</v>
      </c>
      <c r="S1195" s="21" t="str">
        <f t="shared" si="197"/>
        <v>70-79</v>
      </c>
    </row>
    <row r="1196" spans="1:19" ht="15.75" customHeight="1">
      <c r="A1196">
        <f t="shared" si="196"/>
        <v>598</v>
      </c>
      <c r="B1196" s="1">
        <v>2016</v>
      </c>
      <c r="C1196" s="1">
        <v>15</v>
      </c>
      <c r="D1196" s="1" t="s">
        <v>23</v>
      </c>
      <c r="E1196" s="1" t="s">
        <v>30</v>
      </c>
      <c r="F1196" t="str">
        <f t="shared" si="187"/>
        <v>Max Cubberley</v>
      </c>
      <c r="G1196" s="1">
        <v>94</v>
      </c>
      <c r="H1196">
        <f t="shared" si="199"/>
        <v>76</v>
      </c>
      <c r="I1196" t="str">
        <f t="shared" si="189"/>
        <v>Won</v>
      </c>
      <c r="J1196">
        <f t="shared" si="190"/>
        <v>1</v>
      </c>
      <c r="K1196">
        <f t="shared" si="191"/>
        <v>0</v>
      </c>
      <c r="L1196">
        <f t="shared" si="192"/>
        <v>0</v>
      </c>
      <c r="M1196">
        <f t="shared" si="193"/>
        <v>4</v>
      </c>
      <c r="N1196" s="6">
        <f t="shared" si="194"/>
        <v>0.8</v>
      </c>
      <c r="O1196" t="str">
        <f t="shared" si="195"/>
        <v>N</v>
      </c>
      <c r="P1196" s="14">
        <f>VLOOKUP(E1196, 'Season Position'!$A$70:$C$85,2,FALSE)</f>
        <v>12</v>
      </c>
      <c r="Q1196" s="14" t="str">
        <f>VLOOKUP(E1196, 'Season Position'!$A$70:$C$85,3,FALSE)</f>
        <v>Missed</v>
      </c>
      <c r="R1196">
        <f t="shared" si="198"/>
        <v>1</v>
      </c>
      <c r="S1196" s="21" t="str">
        <f t="shared" si="197"/>
        <v>90-99</v>
      </c>
    </row>
    <row r="1197" spans="1:19" ht="15.75" customHeight="1">
      <c r="A1197">
        <f t="shared" si="196"/>
        <v>598</v>
      </c>
      <c r="B1197" s="1">
        <v>2016</v>
      </c>
      <c r="C1197" s="1">
        <v>15</v>
      </c>
      <c r="D1197" s="1" t="s">
        <v>23</v>
      </c>
      <c r="E1197" s="1" t="s">
        <v>21</v>
      </c>
      <c r="F1197" t="str">
        <f t="shared" si="188"/>
        <v>Jay Kelly</v>
      </c>
      <c r="G1197" s="1">
        <v>76</v>
      </c>
      <c r="H1197">
        <f t="shared" si="200"/>
        <v>94</v>
      </c>
      <c r="I1197" t="str">
        <f t="shared" si="189"/>
        <v>Lost</v>
      </c>
      <c r="J1197">
        <f t="shared" si="190"/>
        <v>0</v>
      </c>
      <c r="K1197">
        <f t="shared" si="191"/>
        <v>1</v>
      </c>
      <c r="L1197">
        <f t="shared" si="192"/>
        <v>0</v>
      </c>
      <c r="M1197">
        <f t="shared" si="193"/>
        <v>14</v>
      </c>
      <c r="N1197" s="6">
        <f t="shared" si="194"/>
        <v>0.1333333333333333</v>
      </c>
      <c r="O1197" t="str">
        <f t="shared" si="195"/>
        <v>N</v>
      </c>
      <c r="P1197" s="14">
        <f>VLOOKUP(E1197, 'Season Position'!$A$70:$C$85,2,FALSE)</f>
        <v>16</v>
      </c>
      <c r="Q1197" s="14" t="str">
        <f>VLOOKUP(E1197, 'Season Position'!$A$70:$C$85,3,FALSE)</f>
        <v>Missed</v>
      </c>
      <c r="R1197">
        <f t="shared" si="198"/>
        <v>0</v>
      </c>
      <c r="S1197" s="21" t="str">
        <f t="shared" si="197"/>
        <v>70-79</v>
      </c>
    </row>
    <row r="1198" spans="1:19" ht="15.75" customHeight="1">
      <c r="A1198">
        <f t="shared" si="196"/>
        <v>599</v>
      </c>
      <c r="B1198" s="1">
        <v>2016</v>
      </c>
      <c r="C1198" s="1">
        <v>15</v>
      </c>
      <c r="D1198" s="1" t="s">
        <v>23</v>
      </c>
      <c r="E1198" s="1" t="s">
        <v>18</v>
      </c>
      <c r="F1198" t="str">
        <f t="shared" si="187"/>
        <v>Ian Kulkowski</v>
      </c>
      <c r="G1198" s="1">
        <v>63</v>
      </c>
      <c r="H1198">
        <f t="shared" si="199"/>
        <v>97</v>
      </c>
      <c r="I1198" t="str">
        <f t="shared" si="189"/>
        <v>Lost</v>
      </c>
      <c r="J1198">
        <f t="shared" si="190"/>
        <v>0</v>
      </c>
      <c r="K1198">
        <f t="shared" si="191"/>
        <v>1</v>
      </c>
      <c r="L1198">
        <f t="shared" si="192"/>
        <v>0</v>
      </c>
      <c r="M1198">
        <f t="shared" si="193"/>
        <v>15</v>
      </c>
      <c r="N1198" s="6">
        <f t="shared" si="194"/>
        <v>6.6666666666666652E-2</v>
      </c>
      <c r="O1198" t="str">
        <f t="shared" si="195"/>
        <v>N</v>
      </c>
      <c r="P1198" s="14">
        <f>VLOOKUP(E1198, 'Season Position'!$A$70:$C$85,2,FALSE)</f>
        <v>15</v>
      </c>
      <c r="Q1198" s="14" t="str">
        <f>VLOOKUP(E1198, 'Season Position'!$A$70:$C$85,3,FALSE)</f>
        <v>Missed</v>
      </c>
      <c r="R1198">
        <f t="shared" si="198"/>
        <v>0</v>
      </c>
      <c r="S1198" s="21" t="str">
        <f t="shared" si="197"/>
        <v>60-69</v>
      </c>
    </row>
    <row r="1199" spans="1:19" ht="15.75" customHeight="1">
      <c r="A1199">
        <f t="shared" si="196"/>
        <v>599</v>
      </c>
      <c r="B1199" s="1">
        <v>2016</v>
      </c>
      <c r="C1199" s="1">
        <v>15</v>
      </c>
      <c r="D1199" s="1" t="s">
        <v>23</v>
      </c>
      <c r="E1199" s="1" t="s">
        <v>31</v>
      </c>
      <c r="F1199" t="str">
        <f t="shared" si="188"/>
        <v>Geoffrey Manboob</v>
      </c>
      <c r="G1199" s="1">
        <v>97</v>
      </c>
      <c r="H1199">
        <f t="shared" si="200"/>
        <v>63</v>
      </c>
      <c r="I1199" t="str">
        <f t="shared" si="189"/>
        <v>Won</v>
      </c>
      <c r="J1199">
        <f t="shared" si="190"/>
        <v>1</v>
      </c>
      <c r="K1199">
        <f t="shared" si="191"/>
        <v>0</v>
      </c>
      <c r="L1199">
        <f t="shared" si="192"/>
        <v>0</v>
      </c>
      <c r="M1199">
        <f t="shared" si="193"/>
        <v>2</v>
      </c>
      <c r="N1199" s="6">
        <f t="shared" si="194"/>
        <v>0.93333333333333335</v>
      </c>
      <c r="O1199" t="str">
        <f t="shared" si="195"/>
        <v>N</v>
      </c>
      <c r="P1199" s="14">
        <f>VLOOKUP(E1199, 'Season Position'!$A$70:$C$85,2,FALSE)</f>
        <v>14</v>
      </c>
      <c r="Q1199" s="14" t="str">
        <f>VLOOKUP(E1199, 'Season Position'!$A$70:$C$85,3,FALSE)</f>
        <v>Missed</v>
      </c>
      <c r="R1199">
        <f t="shared" si="198"/>
        <v>1</v>
      </c>
      <c r="S1199" s="21" t="str">
        <f t="shared" si="197"/>
        <v>90-99</v>
      </c>
    </row>
    <row r="1200" spans="1:19" ht="15.75" customHeight="1">
      <c r="A1200">
        <f t="shared" si="196"/>
        <v>600</v>
      </c>
      <c r="B1200" s="1">
        <v>2016</v>
      </c>
      <c r="C1200" s="1">
        <v>16</v>
      </c>
      <c r="D1200" s="1" t="s">
        <v>22</v>
      </c>
      <c r="E1200" s="1" t="s">
        <v>28</v>
      </c>
      <c r="F1200" t="str">
        <f t="shared" ref="F1200:F1262" si="201">E1201</f>
        <v>David Slater</v>
      </c>
      <c r="G1200" s="1">
        <v>100</v>
      </c>
      <c r="H1200">
        <f t="shared" si="199"/>
        <v>118</v>
      </c>
      <c r="I1200" t="str">
        <f t="shared" si="189"/>
        <v>Lost</v>
      </c>
      <c r="J1200">
        <f t="shared" si="190"/>
        <v>0</v>
      </c>
      <c r="K1200">
        <f t="shared" si="191"/>
        <v>1</v>
      </c>
      <c r="L1200">
        <f t="shared" si="192"/>
        <v>0</v>
      </c>
      <c r="M1200">
        <f t="shared" si="193"/>
        <v>5</v>
      </c>
      <c r="N1200" s="6">
        <f t="shared" si="194"/>
        <v>0.73333333333333339</v>
      </c>
      <c r="O1200" t="str">
        <f t="shared" si="195"/>
        <v>Y</v>
      </c>
      <c r="P1200" s="14">
        <f>VLOOKUP(E1200, 'Season Position'!$A$70:$C$85,2,FALSE)</f>
        <v>2</v>
      </c>
      <c r="Q1200" s="14" t="str">
        <f>VLOOKUP(E1200, 'Season Position'!$A$70:$C$85,3,FALSE)</f>
        <v>Playoffs</v>
      </c>
      <c r="R1200">
        <f t="shared" si="198"/>
        <v>0</v>
      </c>
      <c r="S1200" s="21" t="str">
        <f t="shared" si="197"/>
        <v>100-109</v>
      </c>
    </row>
    <row r="1201" spans="1:21" ht="15.75" customHeight="1">
      <c r="A1201">
        <f t="shared" si="196"/>
        <v>600</v>
      </c>
      <c r="B1201" s="1">
        <v>2016</v>
      </c>
      <c r="C1201" s="1">
        <v>16</v>
      </c>
      <c r="D1201" s="1" t="s">
        <v>22</v>
      </c>
      <c r="E1201" s="1" t="s">
        <v>13</v>
      </c>
      <c r="F1201" t="str">
        <f t="shared" ref="F1201:F1263" si="202">E1200</f>
        <v>James Goodson</v>
      </c>
      <c r="G1201" s="1">
        <v>118</v>
      </c>
      <c r="H1201">
        <f t="shared" si="200"/>
        <v>100</v>
      </c>
      <c r="I1201" t="str">
        <f t="shared" si="189"/>
        <v>Won</v>
      </c>
      <c r="J1201">
        <f t="shared" si="190"/>
        <v>1</v>
      </c>
      <c r="K1201">
        <f t="shared" si="191"/>
        <v>0</v>
      </c>
      <c r="L1201">
        <f t="shared" si="192"/>
        <v>0</v>
      </c>
      <c r="M1201">
        <f t="shared" si="193"/>
        <v>1</v>
      </c>
      <c r="N1201" s="6">
        <f t="shared" si="194"/>
        <v>1</v>
      </c>
      <c r="O1201" t="str">
        <f t="shared" si="195"/>
        <v>Y</v>
      </c>
      <c r="P1201" s="14">
        <f>VLOOKUP(E1201, 'Season Position'!$A$70:$C$85,2,FALSE)</f>
        <v>1</v>
      </c>
      <c r="Q1201" s="14" t="str">
        <f>VLOOKUP(E1201, 'Season Position'!$A$70:$C$85,3,FALSE)</f>
        <v>Playoffs</v>
      </c>
      <c r="R1201">
        <f t="shared" si="198"/>
        <v>1</v>
      </c>
      <c r="S1201" s="21" t="str">
        <f t="shared" si="197"/>
        <v>110-119</v>
      </c>
    </row>
    <row r="1202" spans="1:21" ht="15.75" customHeight="1">
      <c r="A1202">
        <f t="shared" si="196"/>
        <v>601</v>
      </c>
      <c r="B1202" s="1">
        <v>2016</v>
      </c>
      <c r="C1202" s="1">
        <v>16</v>
      </c>
      <c r="D1202" s="1" t="s">
        <v>24</v>
      </c>
      <c r="E1202" s="1" t="s">
        <v>12</v>
      </c>
      <c r="F1202" t="str">
        <f t="shared" si="201"/>
        <v>Ben Hendy</v>
      </c>
      <c r="G1202" s="1">
        <v>84</v>
      </c>
      <c r="H1202">
        <f t="shared" si="199"/>
        <v>112</v>
      </c>
      <c r="I1202" t="str">
        <f t="shared" si="189"/>
        <v>Lost</v>
      </c>
      <c r="J1202">
        <f t="shared" si="190"/>
        <v>0</v>
      </c>
      <c r="K1202">
        <f t="shared" si="191"/>
        <v>1</v>
      </c>
      <c r="L1202">
        <f t="shared" si="192"/>
        <v>0</v>
      </c>
      <c r="M1202">
        <f t="shared" si="193"/>
        <v>9</v>
      </c>
      <c r="N1202" s="6">
        <f t="shared" si="194"/>
        <v>0.46666666666666667</v>
      </c>
      <c r="O1202" t="str">
        <f t="shared" si="195"/>
        <v>N</v>
      </c>
      <c r="P1202" s="14">
        <f>VLOOKUP(E1202, 'Season Position'!$A$70:$C$85,2,FALSE)</f>
        <v>8</v>
      </c>
      <c r="Q1202" s="14" t="str">
        <f>VLOOKUP(E1202, 'Season Position'!$A$70:$C$85,3,FALSE)</f>
        <v>Playoffs</v>
      </c>
      <c r="R1202">
        <f t="shared" si="198"/>
        <v>0</v>
      </c>
      <c r="S1202" s="21" t="str">
        <f t="shared" si="197"/>
        <v>80-89</v>
      </c>
    </row>
    <row r="1203" spans="1:21" ht="15.75" customHeight="1">
      <c r="A1203">
        <f t="shared" si="196"/>
        <v>601</v>
      </c>
      <c r="B1203" s="1">
        <v>2016</v>
      </c>
      <c r="C1203" s="1">
        <v>16</v>
      </c>
      <c r="D1203" s="1" t="s">
        <v>24</v>
      </c>
      <c r="E1203" s="1" t="s">
        <v>10</v>
      </c>
      <c r="F1203" t="str">
        <f t="shared" si="202"/>
        <v>Dan Sayles</v>
      </c>
      <c r="G1203" s="1">
        <v>112</v>
      </c>
      <c r="H1203">
        <f t="shared" si="200"/>
        <v>84</v>
      </c>
      <c r="I1203" t="str">
        <f t="shared" si="189"/>
        <v>Won</v>
      </c>
      <c r="J1203">
        <f t="shared" si="190"/>
        <v>1</v>
      </c>
      <c r="K1203">
        <f t="shared" si="191"/>
        <v>0</v>
      </c>
      <c r="L1203">
        <f t="shared" si="192"/>
        <v>0</v>
      </c>
      <c r="M1203">
        <f t="shared" si="193"/>
        <v>2</v>
      </c>
      <c r="N1203" s="6">
        <f t="shared" si="194"/>
        <v>0.93333333333333335</v>
      </c>
      <c r="O1203" t="str">
        <f t="shared" si="195"/>
        <v>Y</v>
      </c>
      <c r="P1203" s="14">
        <f>VLOOKUP(E1203, 'Season Position'!$A$70:$C$85,2,FALSE)</f>
        <v>7</v>
      </c>
      <c r="Q1203" s="14" t="str">
        <f>VLOOKUP(E1203, 'Season Position'!$A$70:$C$85,3,FALSE)</f>
        <v>Playoffs</v>
      </c>
      <c r="R1203">
        <f t="shared" si="198"/>
        <v>1</v>
      </c>
      <c r="S1203" s="21" t="str">
        <f t="shared" si="197"/>
        <v>110-119</v>
      </c>
    </row>
    <row r="1204" spans="1:21" ht="15.75" customHeight="1">
      <c r="A1204">
        <f t="shared" si="196"/>
        <v>602</v>
      </c>
      <c r="B1204" s="1">
        <v>2016</v>
      </c>
      <c r="C1204" s="1">
        <v>16</v>
      </c>
      <c r="D1204" s="1" t="s">
        <v>24</v>
      </c>
      <c r="E1204" s="1" t="s">
        <v>32</v>
      </c>
      <c r="F1204" t="str">
        <f t="shared" si="201"/>
        <v>Mat Ward</v>
      </c>
      <c r="G1204" s="1">
        <v>82</v>
      </c>
      <c r="H1204">
        <f t="shared" si="199"/>
        <v>74</v>
      </c>
      <c r="I1204" t="str">
        <f t="shared" si="189"/>
        <v>Won</v>
      </c>
      <c r="J1204">
        <f t="shared" si="190"/>
        <v>1</v>
      </c>
      <c r="K1204">
        <f t="shared" si="191"/>
        <v>0</v>
      </c>
      <c r="L1204">
        <f t="shared" si="192"/>
        <v>0</v>
      </c>
      <c r="M1204">
        <f t="shared" si="193"/>
        <v>10</v>
      </c>
      <c r="N1204" s="6">
        <f t="shared" si="194"/>
        <v>0.4</v>
      </c>
      <c r="O1204" t="str">
        <f t="shared" si="195"/>
        <v>N</v>
      </c>
      <c r="P1204" s="14">
        <f>VLOOKUP(E1204, 'Season Position'!$A$70:$C$85,2,FALSE)</f>
        <v>3</v>
      </c>
      <c r="Q1204" s="14" t="str">
        <f>VLOOKUP(E1204, 'Season Position'!$A$70:$C$85,3,FALSE)</f>
        <v>Playoffs</v>
      </c>
      <c r="R1204">
        <f t="shared" si="198"/>
        <v>1</v>
      </c>
      <c r="S1204" s="21" t="str">
        <f t="shared" si="197"/>
        <v>80-89</v>
      </c>
    </row>
    <row r="1205" spans="1:21" ht="15.75" customHeight="1">
      <c r="A1205">
        <f t="shared" si="196"/>
        <v>602</v>
      </c>
      <c r="B1205" s="1">
        <v>2016</v>
      </c>
      <c r="C1205" s="1">
        <v>16</v>
      </c>
      <c r="D1205" s="1" t="s">
        <v>24</v>
      </c>
      <c r="E1205" s="1" t="s">
        <v>26</v>
      </c>
      <c r="F1205" t="str">
        <f t="shared" si="202"/>
        <v>Chris Hill</v>
      </c>
      <c r="G1205" s="1">
        <v>74</v>
      </c>
      <c r="H1205">
        <f t="shared" si="200"/>
        <v>82</v>
      </c>
      <c r="I1205" t="str">
        <f t="shared" si="189"/>
        <v>Lost</v>
      </c>
      <c r="J1205">
        <f t="shared" si="190"/>
        <v>0</v>
      </c>
      <c r="K1205">
        <f t="shared" si="191"/>
        <v>1</v>
      </c>
      <c r="L1205">
        <f t="shared" si="192"/>
        <v>0</v>
      </c>
      <c r="M1205">
        <f t="shared" si="193"/>
        <v>12</v>
      </c>
      <c r="N1205" s="6">
        <f t="shared" si="194"/>
        <v>0.26666666666666672</v>
      </c>
      <c r="O1205" t="str">
        <f t="shared" si="195"/>
        <v>N</v>
      </c>
      <c r="P1205" s="14">
        <f>VLOOKUP(E1205, 'Season Position'!$A$70:$C$85,2,FALSE)</f>
        <v>4</v>
      </c>
      <c r="Q1205" s="14" t="str">
        <f>VLOOKUP(E1205, 'Season Position'!$A$70:$C$85,3,FALSE)</f>
        <v>Playoffs</v>
      </c>
      <c r="R1205">
        <f t="shared" si="198"/>
        <v>0</v>
      </c>
      <c r="S1205" s="21" t="str">
        <f t="shared" si="197"/>
        <v>70-79</v>
      </c>
    </row>
    <row r="1206" spans="1:21" ht="15.75" customHeight="1">
      <c r="A1206">
        <f t="shared" si="196"/>
        <v>603</v>
      </c>
      <c r="B1206" s="1">
        <v>2016</v>
      </c>
      <c r="C1206" s="1">
        <v>16</v>
      </c>
      <c r="D1206" s="1" t="s">
        <v>24</v>
      </c>
      <c r="E1206" s="1" t="s">
        <v>33</v>
      </c>
      <c r="F1206" t="str">
        <f t="shared" si="201"/>
        <v>Mark Simpson</v>
      </c>
      <c r="G1206" s="1">
        <v>102</v>
      </c>
      <c r="H1206">
        <f t="shared" si="199"/>
        <v>95</v>
      </c>
      <c r="I1206" t="str">
        <f t="shared" si="189"/>
        <v>Won</v>
      </c>
      <c r="J1206">
        <f t="shared" si="190"/>
        <v>1</v>
      </c>
      <c r="K1206">
        <f t="shared" si="191"/>
        <v>0</v>
      </c>
      <c r="L1206">
        <f t="shared" si="192"/>
        <v>0</v>
      </c>
      <c r="M1206">
        <f t="shared" si="193"/>
        <v>4</v>
      </c>
      <c r="N1206" s="6">
        <f t="shared" si="194"/>
        <v>0.8</v>
      </c>
      <c r="O1206" t="str">
        <f t="shared" si="195"/>
        <v>Y</v>
      </c>
      <c r="P1206" s="14">
        <f>VLOOKUP(E1206, 'Season Position'!$A$70:$C$85,2,FALSE)</f>
        <v>5</v>
      </c>
      <c r="Q1206" s="14" t="str">
        <f>VLOOKUP(E1206, 'Season Position'!$A$70:$C$85,3,FALSE)</f>
        <v>Playoffs</v>
      </c>
      <c r="R1206">
        <f t="shared" si="198"/>
        <v>1</v>
      </c>
      <c r="S1206" s="21" t="str">
        <f t="shared" si="197"/>
        <v>100-109</v>
      </c>
    </row>
    <row r="1207" spans="1:21" ht="15.75" customHeight="1">
      <c r="A1207">
        <f t="shared" si="196"/>
        <v>603</v>
      </c>
      <c r="B1207" s="1">
        <v>2016</v>
      </c>
      <c r="C1207" s="1">
        <v>16</v>
      </c>
      <c r="D1207" s="1" t="s">
        <v>24</v>
      </c>
      <c r="E1207" s="1" t="s">
        <v>16</v>
      </c>
      <c r="F1207" t="str">
        <f t="shared" si="202"/>
        <v>Steve Smith</v>
      </c>
      <c r="G1207" s="1">
        <v>95</v>
      </c>
      <c r="H1207">
        <f t="shared" si="200"/>
        <v>102</v>
      </c>
      <c r="I1207" t="str">
        <f t="shared" si="189"/>
        <v>Lost</v>
      </c>
      <c r="J1207">
        <f t="shared" si="190"/>
        <v>0</v>
      </c>
      <c r="K1207">
        <f t="shared" si="191"/>
        <v>1</v>
      </c>
      <c r="L1207">
        <f t="shared" si="192"/>
        <v>0</v>
      </c>
      <c r="M1207">
        <f t="shared" si="193"/>
        <v>6</v>
      </c>
      <c r="N1207" s="6">
        <f t="shared" si="194"/>
        <v>0.66666666666666674</v>
      </c>
      <c r="O1207" t="str">
        <f t="shared" si="195"/>
        <v>N</v>
      </c>
      <c r="P1207" s="14">
        <f>VLOOKUP(E1207, 'Season Position'!$A$70:$C$85,2,FALSE)</f>
        <v>6</v>
      </c>
      <c r="Q1207" s="14" t="str">
        <f>VLOOKUP(E1207, 'Season Position'!$A$70:$C$85,3,FALSE)</f>
        <v>Playoffs</v>
      </c>
      <c r="R1207">
        <f t="shared" si="198"/>
        <v>0</v>
      </c>
      <c r="S1207" s="21" t="str">
        <f t="shared" si="197"/>
        <v>90-99</v>
      </c>
    </row>
    <row r="1208" spans="1:21" ht="15.75" customHeight="1">
      <c r="A1208">
        <f t="shared" si="196"/>
        <v>604</v>
      </c>
      <c r="B1208" s="1">
        <v>2016</v>
      </c>
      <c r="C1208" s="1">
        <v>16</v>
      </c>
      <c r="D1208" s="1" t="s">
        <v>23</v>
      </c>
      <c r="E1208" s="1" t="s">
        <v>34</v>
      </c>
      <c r="F1208" t="str">
        <f t="shared" si="201"/>
        <v>Owen Williams</v>
      </c>
      <c r="G1208" s="1">
        <v>105</v>
      </c>
      <c r="H1208">
        <f t="shared" si="199"/>
        <v>87</v>
      </c>
      <c r="I1208" t="str">
        <f t="shared" si="189"/>
        <v>Won</v>
      </c>
      <c r="J1208">
        <f t="shared" si="190"/>
        <v>1</v>
      </c>
      <c r="K1208">
        <f t="shared" si="191"/>
        <v>0</v>
      </c>
      <c r="L1208">
        <f t="shared" si="192"/>
        <v>0</v>
      </c>
      <c r="M1208">
        <f t="shared" si="193"/>
        <v>3</v>
      </c>
      <c r="N1208" s="6">
        <f t="shared" si="194"/>
        <v>0.8666666666666667</v>
      </c>
      <c r="O1208" t="str">
        <f t="shared" si="195"/>
        <v>Y</v>
      </c>
      <c r="P1208" s="14">
        <f>VLOOKUP(E1208, 'Season Position'!$A$70:$C$85,2,FALSE)</f>
        <v>9</v>
      </c>
      <c r="Q1208" s="14" t="str">
        <f>VLOOKUP(E1208, 'Season Position'!$A$70:$C$85,3,FALSE)</f>
        <v>Missed</v>
      </c>
      <c r="R1208">
        <f t="shared" si="198"/>
        <v>1</v>
      </c>
      <c r="S1208" s="21" t="str">
        <f t="shared" si="197"/>
        <v>100-109</v>
      </c>
    </row>
    <row r="1209" spans="1:21" ht="15.75" customHeight="1">
      <c r="A1209">
        <f t="shared" si="196"/>
        <v>604</v>
      </c>
      <c r="B1209" s="1">
        <v>2016</v>
      </c>
      <c r="C1209" s="1">
        <v>16</v>
      </c>
      <c r="D1209" s="1" t="s">
        <v>23</v>
      </c>
      <c r="E1209" s="1" t="s">
        <v>62</v>
      </c>
      <c r="F1209" t="str">
        <f t="shared" si="202"/>
        <v>Jamie Blair</v>
      </c>
      <c r="G1209" s="1">
        <v>87</v>
      </c>
      <c r="H1209">
        <f t="shared" si="200"/>
        <v>105</v>
      </c>
      <c r="I1209" t="str">
        <f t="shared" si="189"/>
        <v>Lost</v>
      </c>
      <c r="J1209">
        <f t="shared" si="190"/>
        <v>0</v>
      </c>
      <c r="K1209">
        <f t="shared" si="191"/>
        <v>1</v>
      </c>
      <c r="L1209">
        <f t="shared" si="192"/>
        <v>0</v>
      </c>
      <c r="M1209">
        <f t="shared" si="193"/>
        <v>8</v>
      </c>
      <c r="N1209" s="6">
        <f t="shared" si="194"/>
        <v>0.53333333333333333</v>
      </c>
      <c r="O1209" t="str">
        <f t="shared" si="195"/>
        <v>N</v>
      </c>
      <c r="P1209" s="14">
        <f>VLOOKUP(E1209, 'Season Position'!$A$70:$C$85,2,FALSE)</f>
        <v>10</v>
      </c>
      <c r="Q1209" s="14" t="str">
        <f>VLOOKUP(E1209, 'Season Position'!$A$70:$C$85,3,FALSE)</f>
        <v>Missed</v>
      </c>
      <c r="R1209">
        <f t="shared" si="198"/>
        <v>0</v>
      </c>
      <c r="S1209" s="21" t="str">
        <f t="shared" si="197"/>
        <v>80-89</v>
      </c>
    </row>
    <row r="1210" spans="1:21" ht="15.75" customHeight="1">
      <c r="A1210">
        <f t="shared" si="196"/>
        <v>605</v>
      </c>
      <c r="B1210" s="1">
        <v>2016</v>
      </c>
      <c r="C1210" s="1">
        <v>16</v>
      </c>
      <c r="D1210" s="1" t="s">
        <v>23</v>
      </c>
      <c r="E1210" s="1" t="s">
        <v>30</v>
      </c>
      <c r="F1210" t="str">
        <f t="shared" si="201"/>
        <v>Neil Hawke</v>
      </c>
      <c r="G1210" s="1">
        <v>45</v>
      </c>
      <c r="H1210">
        <f t="shared" si="199"/>
        <v>81</v>
      </c>
      <c r="I1210" t="str">
        <f t="shared" si="189"/>
        <v>Lost</v>
      </c>
      <c r="J1210">
        <f t="shared" si="190"/>
        <v>0</v>
      </c>
      <c r="K1210">
        <f t="shared" si="191"/>
        <v>1</v>
      </c>
      <c r="L1210">
        <f t="shared" si="192"/>
        <v>0</v>
      </c>
      <c r="M1210">
        <f t="shared" si="193"/>
        <v>16</v>
      </c>
      <c r="N1210" s="6">
        <f t="shared" si="194"/>
        <v>0</v>
      </c>
      <c r="O1210" t="str">
        <f t="shared" si="195"/>
        <v>N</v>
      </c>
      <c r="P1210" s="14">
        <f>VLOOKUP(E1210, 'Season Position'!$A$70:$C$85,2,FALSE)</f>
        <v>12</v>
      </c>
      <c r="Q1210" s="14" t="str">
        <f>VLOOKUP(E1210, 'Season Position'!$A$70:$C$85,3,FALSE)</f>
        <v>Missed</v>
      </c>
      <c r="R1210">
        <f t="shared" si="198"/>
        <v>0</v>
      </c>
      <c r="S1210" s="21" t="str">
        <f t="shared" si="197"/>
        <v>40-49</v>
      </c>
    </row>
    <row r="1211" spans="1:21" ht="15.75" customHeight="1">
      <c r="A1211">
        <f t="shared" si="196"/>
        <v>605</v>
      </c>
      <c r="B1211" s="1">
        <v>2016</v>
      </c>
      <c r="C1211" s="1">
        <v>16</v>
      </c>
      <c r="D1211" s="1" t="s">
        <v>23</v>
      </c>
      <c r="E1211" s="1" t="s">
        <v>25</v>
      </c>
      <c r="F1211" t="str">
        <f t="shared" si="202"/>
        <v>Jay Kelly</v>
      </c>
      <c r="G1211" s="1">
        <v>81</v>
      </c>
      <c r="H1211">
        <f t="shared" si="200"/>
        <v>45</v>
      </c>
      <c r="I1211" t="str">
        <f t="shared" si="189"/>
        <v>Won</v>
      </c>
      <c r="J1211">
        <f t="shared" si="190"/>
        <v>1</v>
      </c>
      <c r="K1211">
        <f t="shared" si="191"/>
        <v>0</v>
      </c>
      <c r="L1211">
        <f t="shared" si="192"/>
        <v>0</v>
      </c>
      <c r="M1211">
        <f t="shared" si="193"/>
        <v>11</v>
      </c>
      <c r="N1211" s="6">
        <f t="shared" si="194"/>
        <v>0.33333333333333337</v>
      </c>
      <c r="O1211" t="str">
        <f t="shared" si="195"/>
        <v>N</v>
      </c>
      <c r="P1211" s="14">
        <f>VLOOKUP(E1211, 'Season Position'!$A$70:$C$85,2,FALSE)</f>
        <v>11</v>
      </c>
      <c r="Q1211" s="14" t="str">
        <f>VLOOKUP(E1211, 'Season Position'!$A$70:$C$85,3,FALSE)</f>
        <v>Missed</v>
      </c>
      <c r="R1211">
        <f t="shared" si="198"/>
        <v>1</v>
      </c>
      <c r="S1211" s="21" t="str">
        <f t="shared" si="197"/>
        <v>80-89</v>
      </c>
    </row>
    <row r="1212" spans="1:21" ht="15.75" customHeight="1">
      <c r="A1212">
        <f t="shared" si="196"/>
        <v>606</v>
      </c>
      <c r="B1212" s="1">
        <v>2016</v>
      </c>
      <c r="C1212" s="1">
        <v>16</v>
      </c>
      <c r="D1212" s="1" t="s">
        <v>23</v>
      </c>
      <c r="E1212" s="1" t="s">
        <v>31</v>
      </c>
      <c r="F1212" t="str">
        <f t="shared" si="201"/>
        <v>Stewart Carter</v>
      </c>
      <c r="G1212" s="1">
        <v>55</v>
      </c>
      <c r="H1212">
        <f t="shared" si="199"/>
        <v>88</v>
      </c>
      <c r="I1212" t="str">
        <f t="shared" si="189"/>
        <v>Lost</v>
      </c>
      <c r="J1212">
        <f t="shared" si="190"/>
        <v>0</v>
      </c>
      <c r="K1212">
        <f t="shared" si="191"/>
        <v>1</v>
      </c>
      <c r="L1212">
        <f t="shared" si="192"/>
        <v>0</v>
      </c>
      <c r="M1212">
        <f t="shared" si="193"/>
        <v>14</v>
      </c>
      <c r="N1212" s="6">
        <f t="shared" si="194"/>
        <v>0.1333333333333333</v>
      </c>
      <c r="O1212" t="str">
        <f t="shared" si="195"/>
        <v>N</v>
      </c>
      <c r="P1212" s="14">
        <f>VLOOKUP(E1212, 'Season Position'!$A$70:$C$85,2,FALSE)</f>
        <v>14</v>
      </c>
      <c r="Q1212" s="14" t="str">
        <f>VLOOKUP(E1212, 'Season Position'!$A$70:$C$85,3,FALSE)</f>
        <v>Missed</v>
      </c>
      <c r="R1212">
        <f t="shared" si="198"/>
        <v>0</v>
      </c>
      <c r="S1212" s="21" t="str">
        <f t="shared" si="197"/>
        <v>50-59</v>
      </c>
    </row>
    <row r="1213" spans="1:21" ht="15.75" customHeight="1">
      <c r="A1213">
        <f t="shared" si="196"/>
        <v>606</v>
      </c>
      <c r="B1213" s="1">
        <v>2016</v>
      </c>
      <c r="C1213" s="1">
        <v>16</v>
      </c>
      <c r="D1213" s="1" t="s">
        <v>23</v>
      </c>
      <c r="E1213" s="1" t="s">
        <v>72</v>
      </c>
      <c r="F1213" t="str">
        <f t="shared" si="202"/>
        <v>Ian Kulkowski</v>
      </c>
      <c r="G1213" s="1">
        <v>88</v>
      </c>
      <c r="H1213">
        <f t="shared" si="200"/>
        <v>55</v>
      </c>
      <c r="I1213" t="str">
        <f t="shared" si="189"/>
        <v>Won</v>
      </c>
      <c r="J1213">
        <f t="shared" si="190"/>
        <v>1</v>
      </c>
      <c r="K1213">
        <f t="shared" si="191"/>
        <v>0</v>
      </c>
      <c r="L1213">
        <f t="shared" si="192"/>
        <v>0</v>
      </c>
      <c r="M1213">
        <f t="shared" si="193"/>
        <v>7</v>
      </c>
      <c r="N1213" s="6">
        <f t="shared" si="194"/>
        <v>0.6</v>
      </c>
      <c r="O1213" t="str">
        <f t="shared" si="195"/>
        <v>N</v>
      </c>
      <c r="P1213" s="14">
        <f>VLOOKUP(E1213, 'Season Position'!$A$70:$C$85,2,FALSE)</f>
        <v>13</v>
      </c>
      <c r="Q1213" s="14" t="str">
        <f>VLOOKUP(E1213, 'Season Position'!$A$70:$C$85,3,FALSE)</f>
        <v>Missed</v>
      </c>
      <c r="R1213">
        <f t="shared" si="198"/>
        <v>1</v>
      </c>
      <c r="S1213" s="21" t="str">
        <f t="shared" si="197"/>
        <v>80-89</v>
      </c>
    </row>
    <row r="1214" spans="1:21" ht="15.75" customHeight="1">
      <c r="A1214">
        <f t="shared" si="196"/>
        <v>607</v>
      </c>
      <c r="B1214" s="1">
        <v>2016</v>
      </c>
      <c r="C1214" s="1">
        <v>16</v>
      </c>
      <c r="D1214" s="1" t="s">
        <v>23</v>
      </c>
      <c r="E1214" s="1" t="s">
        <v>18</v>
      </c>
      <c r="F1214" t="str">
        <f t="shared" si="201"/>
        <v>Max Cubberley</v>
      </c>
      <c r="G1214" s="1">
        <v>69</v>
      </c>
      <c r="H1214">
        <f t="shared" si="199"/>
        <v>51</v>
      </c>
      <c r="I1214" t="str">
        <f t="shared" si="189"/>
        <v>Won</v>
      </c>
      <c r="J1214">
        <f t="shared" si="190"/>
        <v>1</v>
      </c>
      <c r="K1214">
        <f t="shared" si="191"/>
        <v>0</v>
      </c>
      <c r="L1214">
        <f t="shared" si="192"/>
        <v>0</v>
      </c>
      <c r="M1214">
        <f t="shared" si="193"/>
        <v>13</v>
      </c>
      <c r="N1214" s="6">
        <f t="shared" si="194"/>
        <v>0.19999999999999996</v>
      </c>
      <c r="O1214" t="str">
        <f t="shared" si="195"/>
        <v>N</v>
      </c>
      <c r="P1214" s="14">
        <f>VLOOKUP(E1214, 'Season Position'!$A$70:$C$85,2,FALSE)</f>
        <v>15</v>
      </c>
      <c r="Q1214" s="14" t="str">
        <f>VLOOKUP(E1214, 'Season Position'!$A$70:$C$85,3,FALSE)</f>
        <v>Missed</v>
      </c>
      <c r="R1214">
        <f t="shared" si="198"/>
        <v>1</v>
      </c>
      <c r="S1214" s="21" t="str">
        <f t="shared" si="197"/>
        <v>60-69</v>
      </c>
    </row>
    <row r="1215" spans="1:21" ht="15.75" customHeight="1">
      <c r="A1215">
        <f t="shared" si="196"/>
        <v>607</v>
      </c>
      <c r="B1215" s="1">
        <v>2016</v>
      </c>
      <c r="C1215" s="1">
        <v>16</v>
      </c>
      <c r="D1215" s="1" t="s">
        <v>23</v>
      </c>
      <c r="E1215" s="1" t="s">
        <v>21</v>
      </c>
      <c r="F1215" t="str">
        <f t="shared" si="202"/>
        <v>Geoffrey Manboob</v>
      </c>
      <c r="G1215" s="1">
        <v>51</v>
      </c>
      <c r="H1215">
        <f t="shared" si="200"/>
        <v>69</v>
      </c>
      <c r="I1215" t="str">
        <f t="shared" si="189"/>
        <v>Lost</v>
      </c>
      <c r="J1215">
        <f t="shared" si="190"/>
        <v>0</v>
      </c>
      <c r="K1215">
        <f t="shared" si="191"/>
        <v>1</v>
      </c>
      <c r="L1215">
        <f t="shared" si="192"/>
        <v>0</v>
      </c>
      <c r="M1215">
        <f t="shared" si="193"/>
        <v>15</v>
      </c>
      <c r="N1215" s="6">
        <f t="shared" si="194"/>
        <v>6.6666666666666652E-2</v>
      </c>
      <c r="O1215" t="str">
        <f t="shared" si="195"/>
        <v>N</v>
      </c>
      <c r="P1215" s="14">
        <f>VLOOKUP(E1215, 'Season Position'!$A$70:$C$85,2,FALSE)</f>
        <v>16</v>
      </c>
      <c r="Q1215" s="14" t="str">
        <f>VLOOKUP(E1215, 'Season Position'!$A$70:$C$85,3,FALSE)</f>
        <v>Missed</v>
      </c>
      <c r="R1215">
        <f t="shared" si="198"/>
        <v>0</v>
      </c>
      <c r="S1215" s="21" t="str">
        <f t="shared" si="197"/>
        <v>50-59</v>
      </c>
    </row>
    <row r="1216" spans="1:21" ht="15.75" customHeight="1">
      <c r="A1216">
        <f t="shared" si="196"/>
        <v>608</v>
      </c>
      <c r="B1216" s="1">
        <v>2017</v>
      </c>
      <c r="C1216" s="1">
        <v>1</v>
      </c>
      <c r="D1216" s="1" t="s">
        <v>9</v>
      </c>
      <c r="E1216" s="1" t="s">
        <v>10</v>
      </c>
      <c r="F1216" t="str">
        <f t="shared" si="201"/>
        <v>James Goodson</v>
      </c>
      <c r="G1216" s="1">
        <v>95</v>
      </c>
      <c r="H1216">
        <f t="shared" ref="H1216" si="203">G1217</f>
        <v>70</v>
      </c>
      <c r="I1216" t="str">
        <f t="shared" ref="I1216:I1217" si="204">IF(G1216&gt;H1216, "Won", IF(G1216&lt;H1216, "Lost", "Tie"))</f>
        <v>Won</v>
      </c>
      <c r="J1216">
        <f t="shared" ref="J1216:J1217" si="205">IF(I1216="Won", 1, 0)</f>
        <v>1</v>
      </c>
      <c r="K1216">
        <f t="shared" ref="K1216:K1217" si="206">IF(I1216="Lost", 1, 0)</f>
        <v>0</v>
      </c>
      <c r="L1216">
        <f t="shared" ref="L1216:L1217" si="207">IF(I1216="Tie", 1, 0)</f>
        <v>0</v>
      </c>
      <c r="M1216">
        <f t="shared" ref="M1216:M1217" si="208">1+SUMPRODUCT(($B$2:$B$10000=B1216)*($C$2:$C$10000=C1216)*($G$2:$G$10000&gt;G1216))</f>
        <v>3</v>
      </c>
      <c r="N1216" s="6">
        <f t="shared" ref="N1216:N1217" si="209">1-((M1216-1)/15)</f>
        <v>0.8666666666666667</v>
      </c>
      <c r="O1216" t="str">
        <f t="shared" ref="O1216:O1217" si="210">IF(G1216&gt;99, "Y", "N")</f>
        <v>N</v>
      </c>
      <c r="P1216" s="14">
        <f>VLOOKUP(E1216, 'Season Position'!$A$88:$C$103,2,FALSE)</f>
        <v>4</v>
      </c>
      <c r="Q1216" s="14" t="str">
        <f>VLOOKUP(E1216, 'Season Position'!$A$88:$C$103,3,FALSE)</f>
        <v>Playoffs</v>
      </c>
      <c r="R1216">
        <f t="shared" si="198"/>
        <v>1</v>
      </c>
      <c r="S1216" s="21" t="str">
        <f t="shared" si="197"/>
        <v>90-99</v>
      </c>
      <c r="U1216">
        <f>G1216-H1216</f>
        <v>25</v>
      </c>
    </row>
    <row r="1217" spans="1:21" ht="15.75" customHeight="1">
      <c r="A1217">
        <f t="shared" ref="A1217:A1280" si="211">A1215+1</f>
        <v>608</v>
      </c>
      <c r="B1217" s="1">
        <v>2017</v>
      </c>
      <c r="C1217" s="1">
        <v>1</v>
      </c>
      <c r="D1217" s="1" t="s">
        <v>9</v>
      </c>
      <c r="E1217" s="1" t="s">
        <v>28</v>
      </c>
      <c r="F1217" t="str">
        <f t="shared" si="202"/>
        <v>Ben Hendy</v>
      </c>
      <c r="G1217" s="1">
        <v>70</v>
      </c>
      <c r="H1217">
        <f t="shared" ref="H1217" si="212">G1216</f>
        <v>95</v>
      </c>
      <c r="I1217" t="str">
        <f t="shared" si="204"/>
        <v>Lost</v>
      </c>
      <c r="J1217">
        <f t="shared" si="205"/>
        <v>0</v>
      </c>
      <c r="K1217">
        <f t="shared" si="206"/>
        <v>1</v>
      </c>
      <c r="L1217">
        <f t="shared" si="207"/>
        <v>0</v>
      </c>
      <c r="M1217">
        <f t="shared" si="208"/>
        <v>10</v>
      </c>
      <c r="N1217" s="6">
        <f t="shared" si="209"/>
        <v>0.4</v>
      </c>
      <c r="O1217" t="str">
        <f t="shared" si="210"/>
        <v>N</v>
      </c>
      <c r="P1217" s="14">
        <f>VLOOKUP(E1217, 'Season Position'!$A$88:$C$103,2,FALSE)</f>
        <v>1</v>
      </c>
      <c r="Q1217" s="14" t="str">
        <f>VLOOKUP(E1217, 'Season Position'!$A$88:$C$103,3,FALSE)</f>
        <v>Playoffs</v>
      </c>
      <c r="R1217">
        <f t="shared" si="198"/>
        <v>0</v>
      </c>
      <c r="S1217" s="21" t="str">
        <f t="shared" si="197"/>
        <v>70-79</v>
      </c>
      <c r="U1217">
        <f t="shared" ref="U1217:U1280" si="213">G1217-H1217</f>
        <v>-25</v>
      </c>
    </row>
    <row r="1218" spans="1:21" ht="15.75" customHeight="1">
      <c r="A1218">
        <f t="shared" si="211"/>
        <v>609</v>
      </c>
      <c r="B1218" s="1">
        <v>2017</v>
      </c>
      <c r="C1218" s="1">
        <v>1</v>
      </c>
      <c r="D1218" s="1" t="s">
        <v>9</v>
      </c>
      <c r="E1218" s="1" t="s">
        <v>26</v>
      </c>
      <c r="F1218" t="str">
        <f t="shared" si="201"/>
        <v>Chris Braithwaite</v>
      </c>
      <c r="G1218" s="1">
        <v>76</v>
      </c>
      <c r="H1218">
        <f t="shared" ref="H1218" si="214">G1219</f>
        <v>51</v>
      </c>
      <c r="I1218" t="str">
        <f t="shared" ref="I1218:I1281" si="215">IF(G1218&gt;H1218, "Won", IF(G1218&lt;H1218, "Lost", "Tie"))</f>
        <v>Won</v>
      </c>
      <c r="J1218">
        <f t="shared" ref="J1218:J1281" si="216">IF(I1218="Won", 1, 0)</f>
        <v>1</v>
      </c>
      <c r="K1218">
        <f t="shared" ref="K1218:K1281" si="217">IF(I1218="Lost", 1, 0)</f>
        <v>0</v>
      </c>
      <c r="L1218">
        <f t="shared" ref="L1218:L1281" si="218">IF(I1218="Tie", 1, 0)</f>
        <v>0</v>
      </c>
      <c r="M1218">
        <f t="shared" ref="M1218:M1281" si="219">1+SUMPRODUCT(($B$2:$B$10000=B1218)*($C$2:$C$10000=C1218)*($G$2:$G$10000&gt;G1218))</f>
        <v>8</v>
      </c>
      <c r="N1218" s="6">
        <f t="shared" ref="N1218:N1281" si="220">1-((M1218-1)/15)</f>
        <v>0.53333333333333333</v>
      </c>
      <c r="O1218" t="str">
        <f t="shared" ref="O1218:O1281" si="221">IF(G1218&gt;99, "Y", "N")</f>
        <v>N</v>
      </c>
      <c r="P1218" s="14">
        <f>VLOOKUP(E1218, 'Season Position'!$A$88:$C$103,2,FALSE)</f>
        <v>3</v>
      </c>
      <c r="Q1218" s="14" t="str">
        <f>VLOOKUP(E1218, 'Season Position'!$A$88:$C$103,3,FALSE)</f>
        <v>Playoffs</v>
      </c>
      <c r="R1218">
        <f t="shared" ref="R1218:R1281" si="222">IF(J1218=1, 1, IF(L1218=1, 0.5, 0))</f>
        <v>1</v>
      </c>
      <c r="S1218" s="21" t="str">
        <f t="shared" ref="S1218:S1281" si="223">ROUNDDOWN(G1218/10,0)*10&amp;"-"&amp;ROUNDDOWN(G1218/10,0)*10+9</f>
        <v>70-79</v>
      </c>
      <c r="U1218">
        <f t="shared" si="213"/>
        <v>25</v>
      </c>
    </row>
    <row r="1219" spans="1:21" ht="15.75" customHeight="1">
      <c r="A1219">
        <f t="shared" si="211"/>
        <v>609</v>
      </c>
      <c r="B1219" s="1">
        <v>2017</v>
      </c>
      <c r="C1219" s="1">
        <v>1</v>
      </c>
      <c r="D1219" s="1" t="s">
        <v>9</v>
      </c>
      <c r="E1219" s="1" t="s">
        <v>14</v>
      </c>
      <c r="F1219" t="str">
        <f t="shared" si="202"/>
        <v>Mat Ward</v>
      </c>
      <c r="G1219" s="1">
        <v>51</v>
      </c>
      <c r="H1219">
        <f t="shared" ref="H1219" si="224">G1218</f>
        <v>76</v>
      </c>
      <c r="I1219" t="str">
        <f t="shared" si="215"/>
        <v>Lost</v>
      </c>
      <c r="J1219">
        <f t="shared" si="216"/>
        <v>0</v>
      </c>
      <c r="K1219">
        <f t="shared" si="217"/>
        <v>1</v>
      </c>
      <c r="L1219">
        <f t="shared" si="218"/>
        <v>0</v>
      </c>
      <c r="M1219">
        <f t="shared" si="219"/>
        <v>13</v>
      </c>
      <c r="N1219" s="6">
        <f t="shared" si="220"/>
        <v>0.19999999999999996</v>
      </c>
      <c r="O1219" t="str">
        <f t="shared" si="221"/>
        <v>N</v>
      </c>
      <c r="P1219" s="14">
        <f>VLOOKUP(E1219, 'Season Position'!$A$88:$C$103,2,FALSE)</f>
        <v>15</v>
      </c>
      <c r="Q1219" s="14" t="str">
        <f>VLOOKUP(E1219, 'Season Position'!$A$88:$C$103,3,FALSE)</f>
        <v>Missed</v>
      </c>
      <c r="R1219">
        <f t="shared" si="222"/>
        <v>0</v>
      </c>
      <c r="S1219" s="21" t="str">
        <f t="shared" si="223"/>
        <v>50-59</v>
      </c>
      <c r="U1219">
        <f t="shared" si="213"/>
        <v>-25</v>
      </c>
    </row>
    <row r="1220" spans="1:21" ht="15.75" customHeight="1">
      <c r="A1220">
        <f t="shared" si="211"/>
        <v>610</v>
      </c>
      <c r="B1220" s="1">
        <v>2017</v>
      </c>
      <c r="C1220" s="1">
        <v>1</v>
      </c>
      <c r="D1220" s="1" t="s">
        <v>9</v>
      </c>
      <c r="E1220" s="1" t="s">
        <v>18</v>
      </c>
      <c r="F1220" t="str">
        <f t="shared" si="201"/>
        <v>Max Cubberley</v>
      </c>
      <c r="G1220" s="1">
        <v>57</v>
      </c>
      <c r="H1220">
        <f t="shared" ref="H1220" si="225">G1221</f>
        <v>83</v>
      </c>
      <c r="I1220" t="str">
        <f t="shared" si="215"/>
        <v>Lost</v>
      </c>
      <c r="J1220">
        <f t="shared" si="216"/>
        <v>0</v>
      </c>
      <c r="K1220">
        <f t="shared" si="217"/>
        <v>1</v>
      </c>
      <c r="L1220">
        <f t="shared" si="218"/>
        <v>0</v>
      </c>
      <c r="M1220">
        <f t="shared" si="219"/>
        <v>12</v>
      </c>
      <c r="N1220" s="6">
        <f t="shared" si="220"/>
        <v>0.26666666666666672</v>
      </c>
      <c r="O1220" t="str">
        <f t="shared" si="221"/>
        <v>N</v>
      </c>
      <c r="P1220" s="14">
        <f>VLOOKUP(E1220, 'Season Position'!$A$88:$C$103,2,FALSE)</f>
        <v>12</v>
      </c>
      <c r="Q1220" s="14" t="str">
        <f>VLOOKUP(E1220, 'Season Position'!$A$88:$C$103,3,FALSE)</f>
        <v>Missed</v>
      </c>
      <c r="R1220">
        <f t="shared" si="222"/>
        <v>0</v>
      </c>
      <c r="S1220" s="21" t="str">
        <f t="shared" si="223"/>
        <v>50-59</v>
      </c>
      <c r="U1220">
        <f t="shared" si="213"/>
        <v>-26</v>
      </c>
    </row>
    <row r="1221" spans="1:21" ht="15.75" customHeight="1">
      <c r="A1221">
        <f t="shared" si="211"/>
        <v>610</v>
      </c>
      <c r="B1221" s="1">
        <v>2017</v>
      </c>
      <c r="C1221" s="1">
        <v>1</v>
      </c>
      <c r="D1221" s="1" t="s">
        <v>9</v>
      </c>
      <c r="E1221" s="1" t="s">
        <v>21</v>
      </c>
      <c r="F1221" t="str">
        <f t="shared" si="202"/>
        <v>Geoffrey Manboob</v>
      </c>
      <c r="G1221" s="1">
        <v>83</v>
      </c>
      <c r="H1221">
        <f t="shared" ref="H1221" si="226">G1220</f>
        <v>57</v>
      </c>
      <c r="I1221" t="str">
        <f t="shared" si="215"/>
        <v>Won</v>
      </c>
      <c r="J1221">
        <f t="shared" si="216"/>
        <v>1</v>
      </c>
      <c r="K1221">
        <f t="shared" si="217"/>
        <v>0</v>
      </c>
      <c r="L1221">
        <f t="shared" si="218"/>
        <v>0</v>
      </c>
      <c r="M1221">
        <f t="shared" si="219"/>
        <v>6</v>
      </c>
      <c r="N1221" s="6">
        <f t="shared" si="220"/>
        <v>0.66666666666666674</v>
      </c>
      <c r="O1221" t="str">
        <f t="shared" si="221"/>
        <v>N</v>
      </c>
      <c r="P1221" s="14">
        <f>VLOOKUP(E1221, 'Season Position'!$A$88:$C$103,2,FALSE)</f>
        <v>13</v>
      </c>
      <c r="Q1221" s="14" t="str">
        <f>VLOOKUP(E1221, 'Season Position'!$A$88:$C$103,3,FALSE)</f>
        <v>Missed</v>
      </c>
      <c r="R1221">
        <f t="shared" si="222"/>
        <v>1</v>
      </c>
      <c r="S1221" s="21" t="str">
        <f t="shared" si="223"/>
        <v>80-89</v>
      </c>
      <c r="U1221">
        <f t="shared" si="213"/>
        <v>26</v>
      </c>
    </row>
    <row r="1222" spans="1:21" ht="15.75" customHeight="1">
      <c r="A1222">
        <f t="shared" si="211"/>
        <v>611</v>
      </c>
      <c r="B1222" s="1">
        <v>2017</v>
      </c>
      <c r="C1222" s="1">
        <v>1</v>
      </c>
      <c r="D1222" s="1" t="s">
        <v>9</v>
      </c>
      <c r="E1222" s="1" t="s">
        <v>25</v>
      </c>
      <c r="F1222" t="str">
        <f t="shared" si="201"/>
        <v>Chris Hill</v>
      </c>
      <c r="G1222" s="1">
        <v>79</v>
      </c>
      <c r="H1222">
        <f t="shared" ref="H1222" si="227">G1223</f>
        <v>43</v>
      </c>
      <c r="I1222" t="str">
        <f t="shared" si="215"/>
        <v>Won</v>
      </c>
      <c r="J1222">
        <f t="shared" si="216"/>
        <v>1</v>
      </c>
      <c r="K1222">
        <f t="shared" si="217"/>
        <v>0</v>
      </c>
      <c r="L1222">
        <f t="shared" si="218"/>
        <v>0</v>
      </c>
      <c r="M1222">
        <f t="shared" si="219"/>
        <v>7</v>
      </c>
      <c r="N1222" s="6">
        <f t="shared" si="220"/>
        <v>0.6</v>
      </c>
      <c r="O1222" t="str">
        <f t="shared" si="221"/>
        <v>N</v>
      </c>
      <c r="P1222" s="14">
        <f>VLOOKUP(E1222, 'Season Position'!$A$88:$C$103,2,FALSE)</f>
        <v>6</v>
      </c>
      <c r="Q1222" s="14" t="str">
        <f>VLOOKUP(E1222, 'Season Position'!$A$88:$C$103,3,FALSE)</f>
        <v>Playoffs</v>
      </c>
      <c r="R1222">
        <f t="shared" si="222"/>
        <v>1</v>
      </c>
      <c r="S1222" s="21" t="str">
        <f t="shared" si="223"/>
        <v>70-79</v>
      </c>
      <c r="U1222">
        <f t="shared" si="213"/>
        <v>36</v>
      </c>
    </row>
    <row r="1223" spans="1:21" ht="15.75" customHeight="1">
      <c r="A1223">
        <f t="shared" si="211"/>
        <v>611</v>
      </c>
      <c r="B1223" s="1">
        <v>2017</v>
      </c>
      <c r="C1223" s="1">
        <v>1</v>
      </c>
      <c r="D1223" s="1" t="s">
        <v>9</v>
      </c>
      <c r="E1223" s="1" t="s">
        <v>32</v>
      </c>
      <c r="F1223" t="str">
        <f t="shared" si="202"/>
        <v>Neil Hawke</v>
      </c>
      <c r="G1223" s="1">
        <v>43</v>
      </c>
      <c r="H1223">
        <f t="shared" ref="H1223" si="228">G1222</f>
        <v>79</v>
      </c>
      <c r="I1223" t="str">
        <f t="shared" si="215"/>
        <v>Lost</v>
      </c>
      <c r="J1223">
        <f t="shared" si="216"/>
        <v>0</v>
      </c>
      <c r="K1223">
        <f t="shared" si="217"/>
        <v>1</v>
      </c>
      <c r="L1223">
        <f t="shared" si="218"/>
        <v>0</v>
      </c>
      <c r="M1223">
        <f t="shared" si="219"/>
        <v>16</v>
      </c>
      <c r="N1223" s="6">
        <f t="shared" si="220"/>
        <v>0</v>
      </c>
      <c r="O1223" t="str">
        <f t="shared" si="221"/>
        <v>N</v>
      </c>
      <c r="P1223" s="14">
        <f>VLOOKUP(E1223, 'Season Position'!$A$88:$C$103,2,FALSE)</f>
        <v>14</v>
      </c>
      <c r="Q1223" s="14" t="str">
        <f>VLOOKUP(E1223, 'Season Position'!$A$88:$C$103,3,FALSE)</f>
        <v>Missed</v>
      </c>
      <c r="R1223">
        <f t="shared" si="222"/>
        <v>0</v>
      </c>
      <c r="S1223" s="21" t="str">
        <f t="shared" si="223"/>
        <v>40-49</v>
      </c>
      <c r="U1223">
        <f t="shared" si="213"/>
        <v>-36</v>
      </c>
    </row>
    <row r="1224" spans="1:21" ht="15.75" customHeight="1">
      <c r="A1224">
        <f t="shared" si="211"/>
        <v>612</v>
      </c>
      <c r="B1224" s="1">
        <v>2017</v>
      </c>
      <c r="C1224" s="1">
        <v>1</v>
      </c>
      <c r="D1224" s="1" t="s">
        <v>9</v>
      </c>
      <c r="E1224" s="1" t="s">
        <v>33</v>
      </c>
      <c r="F1224" t="str">
        <f t="shared" si="201"/>
        <v>Dan Sayles</v>
      </c>
      <c r="G1224" s="1">
        <v>117</v>
      </c>
      <c r="H1224">
        <f t="shared" ref="H1224" si="229">G1225</f>
        <v>49</v>
      </c>
      <c r="I1224" t="str">
        <f t="shared" si="215"/>
        <v>Won</v>
      </c>
      <c r="J1224">
        <f t="shared" si="216"/>
        <v>1</v>
      </c>
      <c r="K1224">
        <f t="shared" si="217"/>
        <v>0</v>
      </c>
      <c r="L1224">
        <f t="shared" si="218"/>
        <v>0</v>
      </c>
      <c r="M1224">
        <f t="shared" si="219"/>
        <v>1</v>
      </c>
      <c r="N1224" s="6">
        <f t="shared" si="220"/>
        <v>1</v>
      </c>
      <c r="O1224" t="str">
        <f t="shared" si="221"/>
        <v>Y</v>
      </c>
      <c r="P1224" s="14">
        <f>VLOOKUP(E1224, 'Season Position'!$A$88:$C$103,2,FALSE)</f>
        <v>10</v>
      </c>
      <c r="Q1224" s="14" t="str">
        <f>VLOOKUP(E1224, 'Season Position'!$A$88:$C$103,3,FALSE)</f>
        <v>Missed</v>
      </c>
      <c r="R1224">
        <f t="shared" si="222"/>
        <v>1</v>
      </c>
      <c r="S1224" s="21" t="str">
        <f t="shared" si="223"/>
        <v>110-119</v>
      </c>
      <c r="U1224">
        <f t="shared" si="213"/>
        <v>68</v>
      </c>
    </row>
    <row r="1225" spans="1:21" ht="15.75" customHeight="1">
      <c r="A1225">
        <f t="shared" si="211"/>
        <v>612</v>
      </c>
      <c r="B1225" s="1">
        <v>2017</v>
      </c>
      <c r="C1225" s="1">
        <v>1</v>
      </c>
      <c r="D1225" s="1" t="s">
        <v>9</v>
      </c>
      <c r="E1225" s="1" t="s">
        <v>12</v>
      </c>
      <c r="F1225" t="str">
        <f t="shared" si="202"/>
        <v>Steve Smith</v>
      </c>
      <c r="G1225" s="1">
        <v>49</v>
      </c>
      <c r="H1225">
        <f t="shared" ref="H1225" si="230">G1224</f>
        <v>117</v>
      </c>
      <c r="I1225" t="str">
        <f t="shared" si="215"/>
        <v>Lost</v>
      </c>
      <c r="J1225">
        <f t="shared" si="216"/>
        <v>0</v>
      </c>
      <c r="K1225">
        <f t="shared" si="217"/>
        <v>1</v>
      </c>
      <c r="L1225">
        <f t="shared" si="218"/>
        <v>0</v>
      </c>
      <c r="M1225">
        <f t="shared" si="219"/>
        <v>14</v>
      </c>
      <c r="N1225" s="6">
        <f t="shared" si="220"/>
        <v>0.1333333333333333</v>
      </c>
      <c r="O1225" t="str">
        <f t="shared" si="221"/>
        <v>N</v>
      </c>
      <c r="P1225" s="14">
        <f>VLOOKUP(E1225, 'Season Position'!$A$88:$C$103,2,FALSE)</f>
        <v>7</v>
      </c>
      <c r="Q1225" s="14" t="str">
        <f>VLOOKUP(E1225, 'Season Position'!$A$88:$C$103,3,FALSE)</f>
        <v>Playoffs</v>
      </c>
      <c r="R1225">
        <f t="shared" si="222"/>
        <v>0</v>
      </c>
      <c r="S1225" s="21" t="str">
        <f t="shared" si="223"/>
        <v>40-49</v>
      </c>
      <c r="U1225">
        <f t="shared" si="213"/>
        <v>-68</v>
      </c>
    </row>
    <row r="1226" spans="1:21" ht="15.75" customHeight="1">
      <c r="A1226">
        <f t="shared" si="211"/>
        <v>613</v>
      </c>
      <c r="B1226" s="1">
        <v>2017</v>
      </c>
      <c r="C1226" s="1">
        <v>1</v>
      </c>
      <c r="D1226" s="1" t="s">
        <v>9</v>
      </c>
      <c r="E1226" s="1" t="s">
        <v>30</v>
      </c>
      <c r="F1226" t="str">
        <f t="shared" si="201"/>
        <v>Stewart Carter</v>
      </c>
      <c r="G1226" s="1">
        <v>93</v>
      </c>
      <c r="H1226">
        <f t="shared" ref="H1226" si="231">G1227</f>
        <v>89</v>
      </c>
      <c r="I1226" t="str">
        <f t="shared" si="215"/>
        <v>Won</v>
      </c>
      <c r="J1226">
        <f t="shared" si="216"/>
        <v>1</v>
      </c>
      <c r="K1226">
        <f t="shared" si="217"/>
        <v>0</v>
      </c>
      <c r="L1226">
        <f t="shared" si="218"/>
        <v>0</v>
      </c>
      <c r="M1226">
        <f t="shared" si="219"/>
        <v>4</v>
      </c>
      <c r="N1226" s="6">
        <f t="shared" si="220"/>
        <v>0.8</v>
      </c>
      <c r="O1226" t="str">
        <f t="shared" si="221"/>
        <v>N</v>
      </c>
      <c r="P1226" s="14">
        <f>VLOOKUP(E1226, 'Season Position'!$A$88:$C$103,2,FALSE)</f>
        <v>5</v>
      </c>
      <c r="Q1226" s="14" t="str">
        <f>VLOOKUP(E1226, 'Season Position'!$A$88:$C$103,3,FALSE)</f>
        <v>Playoffs</v>
      </c>
      <c r="R1226">
        <f t="shared" si="222"/>
        <v>1</v>
      </c>
      <c r="S1226" s="21" t="str">
        <f t="shared" si="223"/>
        <v>90-99</v>
      </c>
      <c r="U1226">
        <f t="shared" si="213"/>
        <v>4</v>
      </c>
    </row>
    <row r="1227" spans="1:21" ht="15.75" customHeight="1">
      <c r="A1227">
        <f t="shared" si="211"/>
        <v>613</v>
      </c>
      <c r="B1227" s="1">
        <v>2017</v>
      </c>
      <c r="C1227" s="1">
        <v>1</v>
      </c>
      <c r="D1227" s="1" t="s">
        <v>9</v>
      </c>
      <c r="E1227" s="1" t="s">
        <v>72</v>
      </c>
      <c r="F1227" t="str">
        <f t="shared" si="202"/>
        <v>Jay Kelly</v>
      </c>
      <c r="G1227" s="1">
        <v>89</v>
      </c>
      <c r="H1227">
        <f t="shared" ref="H1227" si="232">G1226</f>
        <v>93</v>
      </c>
      <c r="I1227" t="str">
        <f t="shared" si="215"/>
        <v>Lost</v>
      </c>
      <c r="J1227">
        <f t="shared" si="216"/>
        <v>0</v>
      </c>
      <c r="K1227">
        <f t="shared" si="217"/>
        <v>1</v>
      </c>
      <c r="L1227">
        <f t="shared" si="218"/>
        <v>0</v>
      </c>
      <c r="M1227">
        <f t="shared" si="219"/>
        <v>5</v>
      </c>
      <c r="N1227" s="6">
        <f t="shared" si="220"/>
        <v>0.73333333333333339</v>
      </c>
      <c r="O1227" t="str">
        <f t="shared" si="221"/>
        <v>N</v>
      </c>
      <c r="P1227" s="14">
        <f>VLOOKUP(E1227, 'Season Position'!$A$88:$C$103,2,FALSE)</f>
        <v>9</v>
      </c>
      <c r="Q1227" s="14" t="str">
        <f>VLOOKUP(E1227, 'Season Position'!$A$88:$C$103,3,FALSE)</f>
        <v>Missed</v>
      </c>
      <c r="R1227">
        <f t="shared" si="222"/>
        <v>0</v>
      </c>
      <c r="S1227" s="21" t="str">
        <f t="shared" si="223"/>
        <v>80-89</v>
      </c>
      <c r="U1227">
        <f t="shared" si="213"/>
        <v>-4</v>
      </c>
    </row>
    <row r="1228" spans="1:21" ht="15.75" customHeight="1">
      <c r="A1228">
        <f t="shared" si="211"/>
        <v>614</v>
      </c>
      <c r="B1228" s="1">
        <v>2017</v>
      </c>
      <c r="C1228" s="1">
        <v>1</v>
      </c>
      <c r="D1228" s="1" t="s">
        <v>9</v>
      </c>
      <c r="E1228" s="1" t="s">
        <v>13</v>
      </c>
      <c r="F1228" t="str">
        <f t="shared" si="201"/>
        <v>Owen Williams</v>
      </c>
      <c r="G1228" s="1">
        <v>73</v>
      </c>
      <c r="H1228">
        <f t="shared" ref="H1228" si="233">G1229</f>
        <v>103</v>
      </c>
      <c r="I1228" t="str">
        <f t="shared" si="215"/>
        <v>Lost</v>
      </c>
      <c r="J1228">
        <f t="shared" si="216"/>
        <v>0</v>
      </c>
      <c r="K1228">
        <f t="shared" si="217"/>
        <v>1</v>
      </c>
      <c r="L1228">
        <f t="shared" si="218"/>
        <v>0</v>
      </c>
      <c r="M1228">
        <f t="shared" si="219"/>
        <v>9</v>
      </c>
      <c r="N1228" s="6">
        <f t="shared" si="220"/>
        <v>0.46666666666666667</v>
      </c>
      <c r="O1228" t="str">
        <f t="shared" si="221"/>
        <v>N</v>
      </c>
      <c r="P1228" s="14">
        <f>VLOOKUP(E1228, 'Season Position'!$A$88:$C$103,2,FALSE)</f>
        <v>11</v>
      </c>
      <c r="Q1228" s="14" t="str">
        <f>VLOOKUP(E1228, 'Season Position'!$A$88:$C$103,3,FALSE)</f>
        <v>Missed</v>
      </c>
      <c r="R1228">
        <f t="shared" si="222"/>
        <v>0</v>
      </c>
      <c r="S1228" s="21" t="str">
        <f t="shared" si="223"/>
        <v>70-79</v>
      </c>
      <c r="U1228">
        <f t="shared" si="213"/>
        <v>-30</v>
      </c>
    </row>
    <row r="1229" spans="1:21" ht="15.75" customHeight="1">
      <c r="A1229">
        <f t="shared" si="211"/>
        <v>614</v>
      </c>
      <c r="B1229" s="1">
        <v>2017</v>
      </c>
      <c r="C1229" s="1">
        <v>1</v>
      </c>
      <c r="D1229" s="1" t="s">
        <v>9</v>
      </c>
      <c r="E1229" s="1" t="s">
        <v>62</v>
      </c>
      <c r="F1229" t="str">
        <f t="shared" si="202"/>
        <v>David Slater</v>
      </c>
      <c r="G1229" s="1">
        <v>103</v>
      </c>
      <c r="H1229">
        <f t="shared" ref="H1229" si="234">G1228</f>
        <v>73</v>
      </c>
      <c r="I1229" t="str">
        <f t="shared" si="215"/>
        <v>Won</v>
      </c>
      <c r="J1229">
        <f t="shared" si="216"/>
        <v>1</v>
      </c>
      <c r="K1229">
        <f t="shared" si="217"/>
        <v>0</v>
      </c>
      <c r="L1229">
        <f t="shared" si="218"/>
        <v>0</v>
      </c>
      <c r="M1229">
        <f t="shared" si="219"/>
        <v>2</v>
      </c>
      <c r="N1229" s="6">
        <f t="shared" si="220"/>
        <v>0.93333333333333335</v>
      </c>
      <c r="O1229" t="str">
        <f t="shared" si="221"/>
        <v>Y</v>
      </c>
      <c r="P1229" s="14">
        <f>VLOOKUP(E1229, 'Season Position'!$A$88:$C$103,2,FALSE)</f>
        <v>2</v>
      </c>
      <c r="Q1229" s="14" t="str">
        <f>VLOOKUP(E1229, 'Season Position'!$A$88:$C$103,3,FALSE)</f>
        <v>Playoffs</v>
      </c>
      <c r="R1229">
        <f t="shared" si="222"/>
        <v>1</v>
      </c>
      <c r="S1229" s="21" t="str">
        <f t="shared" si="223"/>
        <v>100-109</v>
      </c>
      <c r="U1229">
        <f t="shared" si="213"/>
        <v>30</v>
      </c>
    </row>
    <row r="1230" spans="1:21" ht="15.75" customHeight="1">
      <c r="A1230">
        <f t="shared" si="211"/>
        <v>615</v>
      </c>
      <c r="B1230" s="1">
        <v>2017</v>
      </c>
      <c r="C1230" s="1">
        <v>1</v>
      </c>
      <c r="D1230" s="1" t="s">
        <v>9</v>
      </c>
      <c r="E1230" s="1" t="s">
        <v>34</v>
      </c>
      <c r="F1230" t="str">
        <f t="shared" si="201"/>
        <v>Ian Kulkowski</v>
      </c>
      <c r="G1230" s="1">
        <v>47</v>
      </c>
      <c r="H1230">
        <f t="shared" ref="H1230" si="235">G1231</f>
        <v>66</v>
      </c>
      <c r="I1230" t="str">
        <f t="shared" si="215"/>
        <v>Lost</v>
      </c>
      <c r="J1230">
        <f t="shared" si="216"/>
        <v>0</v>
      </c>
      <c r="K1230">
        <f t="shared" si="217"/>
        <v>1</v>
      </c>
      <c r="L1230">
        <f t="shared" si="218"/>
        <v>0</v>
      </c>
      <c r="M1230">
        <f t="shared" si="219"/>
        <v>15</v>
      </c>
      <c r="N1230" s="6">
        <f t="shared" si="220"/>
        <v>6.6666666666666652E-2</v>
      </c>
      <c r="O1230" t="str">
        <f t="shared" si="221"/>
        <v>N</v>
      </c>
      <c r="P1230" s="14">
        <f>VLOOKUP(E1230, 'Season Position'!$A$88:$C$103,2,FALSE)</f>
        <v>16</v>
      </c>
      <c r="Q1230" s="14" t="str">
        <f>VLOOKUP(E1230, 'Season Position'!$A$88:$C$103,3,FALSE)</f>
        <v>Missed</v>
      </c>
      <c r="R1230">
        <f t="shared" si="222"/>
        <v>0</v>
      </c>
      <c r="S1230" s="21" t="str">
        <f t="shared" si="223"/>
        <v>40-49</v>
      </c>
      <c r="U1230">
        <f t="shared" si="213"/>
        <v>-19</v>
      </c>
    </row>
    <row r="1231" spans="1:21" ht="15.75" customHeight="1">
      <c r="A1231">
        <f t="shared" si="211"/>
        <v>615</v>
      </c>
      <c r="B1231" s="1">
        <v>2017</v>
      </c>
      <c r="C1231" s="1">
        <v>1</v>
      </c>
      <c r="D1231" s="1" t="s">
        <v>9</v>
      </c>
      <c r="E1231" s="1" t="s">
        <v>31</v>
      </c>
      <c r="F1231" t="str">
        <f t="shared" si="202"/>
        <v>Jamie Blair</v>
      </c>
      <c r="G1231" s="1">
        <v>66</v>
      </c>
      <c r="H1231">
        <f t="shared" ref="H1231" si="236">G1230</f>
        <v>47</v>
      </c>
      <c r="I1231" t="str">
        <f t="shared" si="215"/>
        <v>Won</v>
      </c>
      <c r="J1231">
        <f t="shared" si="216"/>
        <v>1</v>
      </c>
      <c r="K1231">
        <f t="shared" si="217"/>
        <v>0</v>
      </c>
      <c r="L1231">
        <f t="shared" si="218"/>
        <v>0</v>
      </c>
      <c r="M1231">
        <f t="shared" si="219"/>
        <v>11</v>
      </c>
      <c r="N1231" s="6">
        <f t="shared" si="220"/>
        <v>0.33333333333333337</v>
      </c>
      <c r="O1231" t="str">
        <f t="shared" si="221"/>
        <v>N</v>
      </c>
      <c r="P1231" s="14">
        <f>VLOOKUP(E1231, 'Season Position'!$A$88:$C$103,2,FALSE)</f>
        <v>8</v>
      </c>
      <c r="Q1231" s="14" t="str">
        <f>VLOOKUP(E1231, 'Season Position'!$A$88:$C$103,3,FALSE)</f>
        <v>Playoffs</v>
      </c>
      <c r="R1231">
        <f t="shared" si="222"/>
        <v>1</v>
      </c>
      <c r="S1231" s="21" t="str">
        <f t="shared" si="223"/>
        <v>60-69</v>
      </c>
      <c r="U1231">
        <f t="shared" si="213"/>
        <v>19</v>
      </c>
    </row>
    <row r="1232" spans="1:21" ht="15.75" customHeight="1">
      <c r="A1232">
        <f t="shared" si="211"/>
        <v>616</v>
      </c>
      <c r="B1232" s="1">
        <v>2017</v>
      </c>
      <c r="C1232">
        <f>C1216+1</f>
        <v>2</v>
      </c>
      <c r="D1232" s="1" t="s">
        <v>9</v>
      </c>
      <c r="E1232" s="1" t="s">
        <v>13</v>
      </c>
      <c r="F1232" t="str">
        <f t="shared" si="201"/>
        <v>Ben Hendy</v>
      </c>
      <c r="G1232" s="1">
        <v>59</v>
      </c>
      <c r="H1232">
        <f t="shared" ref="H1232" si="237">G1233</f>
        <v>81</v>
      </c>
      <c r="I1232" t="str">
        <f t="shared" si="215"/>
        <v>Lost</v>
      </c>
      <c r="J1232">
        <f t="shared" si="216"/>
        <v>0</v>
      </c>
      <c r="K1232">
        <f t="shared" si="217"/>
        <v>1</v>
      </c>
      <c r="L1232">
        <f t="shared" si="218"/>
        <v>0</v>
      </c>
      <c r="M1232">
        <f t="shared" si="219"/>
        <v>14</v>
      </c>
      <c r="N1232" s="6">
        <f t="shared" si="220"/>
        <v>0.1333333333333333</v>
      </c>
      <c r="O1232" t="str">
        <f t="shared" si="221"/>
        <v>N</v>
      </c>
      <c r="P1232" s="14">
        <f>VLOOKUP(E1232, 'Season Position'!$A$88:$C$103,2,FALSE)</f>
        <v>11</v>
      </c>
      <c r="Q1232" s="14" t="str">
        <f>VLOOKUP(E1232, 'Season Position'!$A$88:$C$103,3,FALSE)</f>
        <v>Missed</v>
      </c>
      <c r="R1232">
        <f t="shared" si="222"/>
        <v>0</v>
      </c>
      <c r="S1232" s="21" t="str">
        <f t="shared" si="223"/>
        <v>50-59</v>
      </c>
      <c r="U1232">
        <f t="shared" si="213"/>
        <v>-22</v>
      </c>
    </row>
    <row r="1233" spans="1:21" ht="15.75" customHeight="1">
      <c r="A1233">
        <f t="shared" si="211"/>
        <v>616</v>
      </c>
      <c r="B1233" s="1">
        <v>2017</v>
      </c>
      <c r="C1233">
        <f>C1217+1</f>
        <v>2</v>
      </c>
      <c r="D1233" s="1" t="s">
        <v>9</v>
      </c>
      <c r="E1233" s="1" t="s">
        <v>10</v>
      </c>
      <c r="F1233" t="str">
        <f t="shared" si="202"/>
        <v>David Slater</v>
      </c>
      <c r="G1233" s="1">
        <v>81</v>
      </c>
      <c r="H1233">
        <f t="shared" ref="H1233" si="238">G1232</f>
        <v>59</v>
      </c>
      <c r="I1233" t="str">
        <f t="shared" si="215"/>
        <v>Won</v>
      </c>
      <c r="J1233">
        <f t="shared" si="216"/>
        <v>1</v>
      </c>
      <c r="K1233">
        <f t="shared" si="217"/>
        <v>0</v>
      </c>
      <c r="L1233">
        <f t="shared" si="218"/>
        <v>0</v>
      </c>
      <c r="M1233">
        <f t="shared" si="219"/>
        <v>10</v>
      </c>
      <c r="N1233" s="6">
        <f t="shared" si="220"/>
        <v>0.4</v>
      </c>
      <c r="O1233" t="str">
        <f t="shared" si="221"/>
        <v>N</v>
      </c>
      <c r="P1233" s="14">
        <f>VLOOKUP(E1233, 'Season Position'!$A$88:$C$103,2,FALSE)</f>
        <v>4</v>
      </c>
      <c r="Q1233" s="14" t="str">
        <f>VLOOKUP(E1233, 'Season Position'!$A$88:$C$103,3,FALSE)</f>
        <v>Playoffs</v>
      </c>
      <c r="R1233">
        <f t="shared" si="222"/>
        <v>1</v>
      </c>
      <c r="S1233" s="21" t="str">
        <f t="shared" si="223"/>
        <v>80-89</v>
      </c>
      <c r="U1233">
        <f t="shared" si="213"/>
        <v>22</v>
      </c>
    </row>
    <row r="1234" spans="1:21" ht="15.75" customHeight="1">
      <c r="A1234">
        <f t="shared" si="211"/>
        <v>617</v>
      </c>
      <c r="B1234" s="1">
        <v>2017</v>
      </c>
      <c r="C1234">
        <f t="shared" ref="C1234:C1297" si="239">C1218+1</f>
        <v>2</v>
      </c>
      <c r="D1234" s="1" t="s">
        <v>9</v>
      </c>
      <c r="E1234" s="1" t="s">
        <v>21</v>
      </c>
      <c r="F1234" t="str">
        <f t="shared" si="201"/>
        <v>Stewart Carter</v>
      </c>
      <c r="G1234" s="1">
        <v>59</v>
      </c>
      <c r="H1234">
        <f t="shared" ref="H1234" si="240">G1235</f>
        <v>88</v>
      </c>
      <c r="I1234" t="str">
        <f t="shared" si="215"/>
        <v>Lost</v>
      </c>
      <c r="J1234">
        <f t="shared" si="216"/>
        <v>0</v>
      </c>
      <c r="K1234">
        <f t="shared" si="217"/>
        <v>1</v>
      </c>
      <c r="L1234">
        <f t="shared" si="218"/>
        <v>0</v>
      </c>
      <c r="M1234">
        <f t="shared" si="219"/>
        <v>14</v>
      </c>
      <c r="N1234" s="6">
        <f t="shared" si="220"/>
        <v>0.1333333333333333</v>
      </c>
      <c r="O1234" t="str">
        <f t="shared" si="221"/>
        <v>N</v>
      </c>
      <c r="P1234" s="14">
        <f>VLOOKUP(E1234, 'Season Position'!$A$88:$C$103,2,FALSE)</f>
        <v>13</v>
      </c>
      <c r="Q1234" s="14" t="str">
        <f>VLOOKUP(E1234, 'Season Position'!$A$88:$C$103,3,FALSE)</f>
        <v>Missed</v>
      </c>
      <c r="R1234">
        <f t="shared" si="222"/>
        <v>0</v>
      </c>
      <c r="S1234" s="21" t="str">
        <f t="shared" si="223"/>
        <v>50-59</v>
      </c>
      <c r="U1234">
        <f t="shared" si="213"/>
        <v>-29</v>
      </c>
    </row>
    <row r="1235" spans="1:21" ht="15.75" customHeight="1">
      <c r="A1235">
        <f t="shared" si="211"/>
        <v>617</v>
      </c>
      <c r="B1235" s="1">
        <v>2017</v>
      </c>
      <c r="C1235">
        <f t="shared" si="239"/>
        <v>2</v>
      </c>
      <c r="D1235" s="1" t="s">
        <v>9</v>
      </c>
      <c r="E1235" s="1" t="s">
        <v>72</v>
      </c>
      <c r="F1235" t="str">
        <f t="shared" si="202"/>
        <v>Max Cubberley</v>
      </c>
      <c r="G1235" s="1">
        <v>88</v>
      </c>
      <c r="H1235">
        <f t="shared" ref="H1235" si="241">G1234</f>
        <v>59</v>
      </c>
      <c r="I1235" t="str">
        <f t="shared" si="215"/>
        <v>Won</v>
      </c>
      <c r="J1235">
        <f t="shared" si="216"/>
        <v>1</v>
      </c>
      <c r="K1235">
        <f t="shared" si="217"/>
        <v>0</v>
      </c>
      <c r="L1235">
        <f t="shared" si="218"/>
        <v>0</v>
      </c>
      <c r="M1235">
        <f t="shared" si="219"/>
        <v>5</v>
      </c>
      <c r="N1235" s="6">
        <f t="shared" si="220"/>
        <v>0.73333333333333339</v>
      </c>
      <c r="O1235" t="str">
        <f t="shared" si="221"/>
        <v>N</v>
      </c>
      <c r="P1235" s="14">
        <f>VLOOKUP(E1235, 'Season Position'!$A$88:$C$103,2,FALSE)</f>
        <v>9</v>
      </c>
      <c r="Q1235" s="14" t="str">
        <f>VLOOKUP(E1235, 'Season Position'!$A$88:$C$103,3,FALSE)</f>
        <v>Missed</v>
      </c>
      <c r="R1235">
        <f t="shared" si="222"/>
        <v>1</v>
      </c>
      <c r="S1235" s="21" t="str">
        <f t="shared" si="223"/>
        <v>80-89</v>
      </c>
      <c r="U1235">
        <f t="shared" si="213"/>
        <v>29</v>
      </c>
    </row>
    <row r="1236" spans="1:21" ht="15.75" customHeight="1">
      <c r="A1236">
        <f t="shared" si="211"/>
        <v>618</v>
      </c>
      <c r="B1236" s="1">
        <v>2017</v>
      </c>
      <c r="C1236">
        <f t="shared" si="239"/>
        <v>2</v>
      </c>
      <c r="D1236" s="1" t="s">
        <v>9</v>
      </c>
      <c r="E1236" s="1" t="s">
        <v>18</v>
      </c>
      <c r="F1236" t="str">
        <f t="shared" si="201"/>
        <v>Jay Kelly</v>
      </c>
      <c r="G1236" s="1">
        <v>32</v>
      </c>
      <c r="H1236">
        <f t="shared" ref="H1236" si="242">G1237</f>
        <v>93</v>
      </c>
      <c r="I1236" t="str">
        <f t="shared" si="215"/>
        <v>Lost</v>
      </c>
      <c r="J1236">
        <f t="shared" si="216"/>
        <v>0</v>
      </c>
      <c r="K1236">
        <f t="shared" si="217"/>
        <v>1</v>
      </c>
      <c r="L1236">
        <f t="shared" si="218"/>
        <v>0</v>
      </c>
      <c r="M1236">
        <f t="shared" si="219"/>
        <v>16</v>
      </c>
      <c r="N1236" s="6">
        <f t="shared" si="220"/>
        <v>0</v>
      </c>
      <c r="O1236" t="str">
        <f t="shared" si="221"/>
        <v>N</v>
      </c>
      <c r="P1236" s="14">
        <f>VLOOKUP(E1236, 'Season Position'!$A$88:$C$103,2,FALSE)</f>
        <v>12</v>
      </c>
      <c r="Q1236" s="14" t="str">
        <f>VLOOKUP(E1236, 'Season Position'!$A$88:$C$103,3,FALSE)</f>
        <v>Missed</v>
      </c>
      <c r="R1236">
        <f t="shared" si="222"/>
        <v>0</v>
      </c>
      <c r="S1236" s="21" t="str">
        <f t="shared" si="223"/>
        <v>30-39</v>
      </c>
      <c r="U1236">
        <f t="shared" si="213"/>
        <v>-61</v>
      </c>
    </row>
    <row r="1237" spans="1:21" ht="15.75" customHeight="1">
      <c r="A1237">
        <f t="shared" si="211"/>
        <v>618</v>
      </c>
      <c r="B1237" s="1">
        <v>2017</v>
      </c>
      <c r="C1237">
        <f t="shared" si="239"/>
        <v>2</v>
      </c>
      <c r="D1237" s="1" t="s">
        <v>9</v>
      </c>
      <c r="E1237" s="1" t="s">
        <v>30</v>
      </c>
      <c r="F1237" t="str">
        <f t="shared" si="202"/>
        <v>Geoffrey Manboob</v>
      </c>
      <c r="G1237" s="1">
        <v>93</v>
      </c>
      <c r="H1237">
        <f t="shared" ref="H1237" si="243">G1236</f>
        <v>32</v>
      </c>
      <c r="I1237" t="str">
        <f t="shared" si="215"/>
        <v>Won</v>
      </c>
      <c r="J1237">
        <f t="shared" si="216"/>
        <v>1</v>
      </c>
      <c r="K1237">
        <f t="shared" si="217"/>
        <v>0</v>
      </c>
      <c r="L1237">
        <f t="shared" si="218"/>
        <v>0</v>
      </c>
      <c r="M1237">
        <f t="shared" si="219"/>
        <v>3</v>
      </c>
      <c r="N1237" s="6">
        <f t="shared" si="220"/>
        <v>0.8666666666666667</v>
      </c>
      <c r="O1237" t="str">
        <f t="shared" si="221"/>
        <v>N</v>
      </c>
      <c r="P1237" s="14">
        <f>VLOOKUP(E1237, 'Season Position'!$A$88:$C$103,2,FALSE)</f>
        <v>5</v>
      </c>
      <c r="Q1237" s="14" t="str">
        <f>VLOOKUP(E1237, 'Season Position'!$A$88:$C$103,3,FALSE)</f>
        <v>Playoffs</v>
      </c>
      <c r="R1237">
        <f t="shared" si="222"/>
        <v>1</v>
      </c>
      <c r="S1237" s="21" t="str">
        <f t="shared" si="223"/>
        <v>90-99</v>
      </c>
      <c r="U1237">
        <f t="shared" si="213"/>
        <v>61</v>
      </c>
    </row>
    <row r="1238" spans="1:21" ht="15.75" customHeight="1">
      <c r="A1238">
        <f t="shared" si="211"/>
        <v>619</v>
      </c>
      <c r="B1238" s="1">
        <v>2017</v>
      </c>
      <c r="C1238">
        <f t="shared" si="239"/>
        <v>2</v>
      </c>
      <c r="D1238" s="1" t="s">
        <v>9</v>
      </c>
      <c r="E1238" s="1" t="s">
        <v>14</v>
      </c>
      <c r="F1238" t="str">
        <f t="shared" si="201"/>
        <v>Dan Sayles</v>
      </c>
      <c r="G1238" s="1">
        <v>85</v>
      </c>
      <c r="H1238">
        <f t="shared" ref="H1238" si="244">G1239</f>
        <v>87</v>
      </c>
      <c r="I1238" t="str">
        <f t="shared" si="215"/>
        <v>Lost</v>
      </c>
      <c r="J1238">
        <f t="shared" si="216"/>
        <v>0</v>
      </c>
      <c r="K1238">
        <f t="shared" si="217"/>
        <v>1</v>
      </c>
      <c r="L1238">
        <f t="shared" si="218"/>
        <v>0</v>
      </c>
      <c r="M1238">
        <f t="shared" si="219"/>
        <v>7</v>
      </c>
      <c r="N1238" s="6">
        <f t="shared" si="220"/>
        <v>0.6</v>
      </c>
      <c r="O1238" t="str">
        <f t="shared" si="221"/>
        <v>N</v>
      </c>
      <c r="P1238" s="14">
        <f>VLOOKUP(E1238, 'Season Position'!$A$88:$C$103,2,FALSE)</f>
        <v>15</v>
      </c>
      <c r="Q1238" s="14" t="str">
        <f>VLOOKUP(E1238, 'Season Position'!$A$88:$C$103,3,FALSE)</f>
        <v>Missed</v>
      </c>
      <c r="R1238">
        <f t="shared" si="222"/>
        <v>0</v>
      </c>
      <c r="S1238" s="21" t="str">
        <f t="shared" si="223"/>
        <v>80-89</v>
      </c>
      <c r="U1238">
        <f t="shared" si="213"/>
        <v>-2</v>
      </c>
    </row>
    <row r="1239" spans="1:21" ht="15.75" customHeight="1">
      <c r="A1239">
        <f t="shared" si="211"/>
        <v>619</v>
      </c>
      <c r="B1239" s="1">
        <v>2017</v>
      </c>
      <c r="C1239">
        <f t="shared" si="239"/>
        <v>2</v>
      </c>
      <c r="D1239" s="1" t="s">
        <v>9</v>
      </c>
      <c r="E1239" s="1" t="s">
        <v>12</v>
      </c>
      <c r="F1239" t="str">
        <f t="shared" si="202"/>
        <v>Chris Braithwaite</v>
      </c>
      <c r="G1239" s="1">
        <v>87</v>
      </c>
      <c r="H1239">
        <f t="shared" ref="H1239" si="245">G1238</f>
        <v>85</v>
      </c>
      <c r="I1239" t="str">
        <f t="shared" si="215"/>
        <v>Won</v>
      </c>
      <c r="J1239">
        <f t="shared" si="216"/>
        <v>1</v>
      </c>
      <c r="K1239">
        <f t="shared" si="217"/>
        <v>0</v>
      </c>
      <c r="L1239">
        <f t="shared" si="218"/>
        <v>0</v>
      </c>
      <c r="M1239">
        <f t="shared" si="219"/>
        <v>6</v>
      </c>
      <c r="N1239" s="6">
        <f t="shared" si="220"/>
        <v>0.66666666666666674</v>
      </c>
      <c r="O1239" t="str">
        <f t="shared" si="221"/>
        <v>N</v>
      </c>
      <c r="P1239" s="14">
        <f>VLOOKUP(E1239, 'Season Position'!$A$88:$C$103,2,FALSE)</f>
        <v>7</v>
      </c>
      <c r="Q1239" s="14" t="str">
        <f>VLOOKUP(E1239, 'Season Position'!$A$88:$C$103,3,FALSE)</f>
        <v>Playoffs</v>
      </c>
      <c r="R1239">
        <f t="shared" si="222"/>
        <v>1</v>
      </c>
      <c r="S1239" s="21" t="str">
        <f t="shared" si="223"/>
        <v>80-89</v>
      </c>
      <c r="U1239">
        <f t="shared" si="213"/>
        <v>2</v>
      </c>
    </row>
    <row r="1240" spans="1:21" ht="15.75" customHeight="1">
      <c r="A1240">
        <f t="shared" si="211"/>
        <v>620</v>
      </c>
      <c r="B1240" s="1">
        <v>2017</v>
      </c>
      <c r="C1240">
        <f t="shared" si="239"/>
        <v>2</v>
      </c>
      <c r="D1240" s="1" t="s">
        <v>9</v>
      </c>
      <c r="E1240" s="1" t="s">
        <v>62</v>
      </c>
      <c r="F1240" t="str">
        <f t="shared" si="201"/>
        <v>James Goodson</v>
      </c>
      <c r="G1240" s="1">
        <v>62</v>
      </c>
      <c r="H1240">
        <f t="shared" ref="H1240" si="246">G1241</f>
        <v>89</v>
      </c>
      <c r="I1240" t="str">
        <f t="shared" si="215"/>
        <v>Lost</v>
      </c>
      <c r="J1240">
        <f t="shared" si="216"/>
        <v>0</v>
      </c>
      <c r="K1240">
        <f t="shared" si="217"/>
        <v>1</v>
      </c>
      <c r="L1240">
        <f t="shared" si="218"/>
        <v>0</v>
      </c>
      <c r="M1240">
        <f t="shared" si="219"/>
        <v>12</v>
      </c>
      <c r="N1240" s="6">
        <f t="shared" si="220"/>
        <v>0.26666666666666672</v>
      </c>
      <c r="O1240" t="str">
        <f t="shared" si="221"/>
        <v>N</v>
      </c>
      <c r="P1240" s="14">
        <f>VLOOKUP(E1240, 'Season Position'!$A$88:$C$103,2,FALSE)</f>
        <v>2</v>
      </c>
      <c r="Q1240" s="14" t="str">
        <f>VLOOKUP(E1240, 'Season Position'!$A$88:$C$103,3,FALSE)</f>
        <v>Playoffs</v>
      </c>
      <c r="R1240">
        <f t="shared" si="222"/>
        <v>0</v>
      </c>
      <c r="S1240" s="21" t="str">
        <f t="shared" si="223"/>
        <v>60-69</v>
      </c>
      <c r="U1240">
        <f t="shared" si="213"/>
        <v>-27</v>
      </c>
    </row>
    <row r="1241" spans="1:21" ht="15.75" customHeight="1">
      <c r="A1241">
        <f t="shared" si="211"/>
        <v>620</v>
      </c>
      <c r="B1241" s="1">
        <v>2017</v>
      </c>
      <c r="C1241">
        <f t="shared" si="239"/>
        <v>2</v>
      </c>
      <c r="D1241" s="1" t="s">
        <v>9</v>
      </c>
      <c r="E1241" s="1" t="s">
        <v>28</v>
      </c>
      <c r="F1241" t="str">
        <f t="shared" si="202"/>
        <v>Owen Williams</v>
      </c>
      <c r="G1241" s="1">
        <v>89</v>
      </c>
      <c r="H1241">
        <f t="shared" ref="H1241" si="247">G1240</f>
        <v>62</v>
      </c>
      <c r="I1241" t="str">
        <f t="shared" si="215"/>
        <v>Won</v>
      </c>
      <c r="J1241">
        <f t="shared" si="216"/>
        <v>1</v>
      </c>
      <c r="K1241">
        <f t="shared" si="217"/>
        <v>0</v>
      </c>
      <c r="L1241">
        <f t="shared" si="218"/>
        <v>0</v>
      </c>
      <c r="M1241">
        <f t="shared" si="219"/>
        <v>4</v>
      </c>
      <c r="N1241" s="6">
        <f t="shared" si="220"/>
        <v>0.8</v>
      </c>
      <c r="O1241" t="str">
        <f t="shared" si="221"/>
        <v>N</v>
      </c>
      <c r="P1241" s="14">
        <f>VLOOKUP(E1241, 'Season Position'!$A$88:$C$103,2,FALSE)</f>
        <v>1</v>
      </c>
      <c r="Q1241" s="14" t="str">
        <f>VLOOKUP(E1241, 'Season Position'!$A$88:$C$103,3,FALSE)</f>
        <v>Playoffs</v>
      </c>
      <c r="R1241">
        <f t="shared" si="222"/>
        <v>1</v>
      </c>
      <c r="S1241" s="21" t="str">
        <f t="shared" si="223"/>
        <v>80-89</v>
      </c>
      <c r="U1241">
        <f t="shared" si="213"/>
        <v>27</v>
      </c>
    </row>
    <row r="1242" spans="1:21" ht="15.75" customHeight="1">
      <c r="A1242">
        <f t="shared" si="211"/>
        <v>621</v>
      </c>
      <c r="B1242" s="1">
        <v>2017</v>
      </c>
      <c r="C1242">
        <f t="shared" si="239"/>
        <v>2</v>
      </c>
      <c r="D1242" s="1" t="s">
        <v>9</v>
      </c>
      <c r="E1242" s="1" t="s">
        <v>26</v>
      </c>
      <c r="F1242" t="str">
        <f t="shared" si="201"/>
        <v>Steve Smith</v>
      </c>
      <c r="G1242" s="1">
        <v>68</v>
      </c>
      <c r="H1242">
        <f t="shared" ref="H1242" si="248">G1243</f>
        <v>103</v>
      </c>
      <c r="I1242" t="str">
        <f t="shared" si="215"/>
        <v>Lost</v>
      </c>
      <c r="J1242">
        <f t="shared" si="216"/>
        <v>0</v>
      </c>
      <c r="K1242">
        <f t="shared" si="217"/>
        <v>1</v>
      </c>
      <c r="L1242">
        <f t="shared" si="218"/>
        <v>0</v>
      </c>
      <c r="M1242">
        <f t="shared" si="219"/>
        <v>11</v>
      </c>
      <c r="N1242" s="6">
        <f t="shared" si="220"/>
        <v>0.33333333333333337</v>
      </c>
      <c r="O1242" t="str">
        <f t="shared" si="221"/>
        <v>N</v>
      </c>
      <c r="P1242" s="14">
        <f>VLOOKUP(E1242, 'Season Position'!$A$88:$C$103,2,FALSE)</f>
        <v>3</v>
      </c>
      <c r="Q1242" s="14" t="str">
        <f>VLOOKUP(E1242, 'Season Position'!$A$88:$C$103,3,FALSE)</f>
        <v>Playoffs</v>
      </c>
      <c r="R1242">
        <f t="shared" si="222"/>
        <v>0</v>
      </c>
      <c r="S1242" s="21" t="str">
        <f t="shared" si="223"/>
        <v>60-69</v>
      </c>
      <c r="U1242">
        <f t="shared" si="213"/>
        <v>-35</v>
      </c>
    </row>
    <row r="1243" spans="1:21" ht="15.75" customHeight="1">
      <c r="A1243">
        <f t="shared" si="211"/>
        <v>621</v>
      </c>
      <c r="B1243" s="1">
        <v>2017</v>
      </c>
      <c r="C1243">
        <f t="shared" si="239"/>
        <v>2</v>
      </c>
      <c r="D1243" s="1" t="s">
        <v>9</v>
      </c>
      <c r="E1243" s="1" t="s">
        <v>33</v>
      </c>
      <c r="F1243" t="str">
        <f t="shared" si="202"/>
        <v>Mat Ward</v>
      </c>
      <c r="G1243" s="1">
        <v>103</v>
      </c>
      <c r="H1243">
        <f t="shared" ref="H1243" si="249">G1242</f>
        <v>68</v>
      </c>
      <c r="I1243" t="str">
        <f t="shared" si="215"/>
        <v>Won</v>
      </c>
      <c r="J1243">
        <f t="shared" si="216"/>
        <v>1</v>
      </c>
      <c r="K1243">
        <f t="shared" si="217"/>
        <v>0</v>
      </c>
      <c r="L1243">
        <f t="shared" si="218"/>
        <v>0</v>
      </c>
      <c r="M1243">
        <f t="shared" si="219"/>
        <v>1</v>
      </c>
      <c r="N1243" s="6">
        <f t="shared" si="220"/>
        <v>1</v>
      </c>
      <c r="O1243" t="str">
        <f t="shared" si="221"/>
        <v>Y</v>
      </c>
      <c r="P1243" s="14">
        <f>VLOOKUP(E1243, 'Season Position'!$A$88:$C$103,2,FALSE)</f>
        <v>10</v>
      </c>
      <c r="Q1243" s="14" t="str">
        <f>VLOOKUP(E1243, 'Season Position'!$A$88:$C$103,3,FALSE)</f>
        <v>Missed</v>
      </c>
      <c r="R1243">
        <f t="shared" si="222"/>
        <v>1</v>
      </c>
      <c r="S1243" s="21" t="str">
        <f t="shared" si="223"/>
        <v>100-109</v>
      </c>
      <c r="U1243">
        <f t="shared" si="213"/>
        <v>35</v>
      </c>
    </row>
    <row r="1244" spans="1:21" ht="15.75" customHeight="1">
      <c r="A1244">
        <f t="shared" si="211"/>
        <v>622</v>
      </c>
      <c r="B1244" s="1">
        <v>2017</v>
      </c>
      <c r="C1244">
        <f t="shared" si="239"/>
        <v>2</v>
      </c>
      <c r="D1244" s="1" t="s">
        <v>9</v>
      </c>
      <c r="E1244" s="1" t="s">
        <v>34</v>
      </c>
      <c r="F1244" t="str">
        <f t="shared" si="201"/>
        <v>Neil Hawke</v>
      </c>
      <c r="G1244" s="1">
        <v>85</v>
      </c>
      <c r="H1244">
        <f t="shared" ref="H1244" si="250">G1245</f>
        <v>84</v>
      </c>
      <c r="I1244" t="str">
        <f t="shared" si="215"/>
        <v>Won</v>
      </c>
      <c r="J1244">
        <f t="shared" si="216"/>
        <v>1</v>
      </c>
      <c r="K1244">
        <f t="shared" si="217"/>
        <v>0</v>
      </c>
      <c r="L1244">
        <f t="shared" si="218"/>
        <v>0</v>
      </c>
      <c r="M1244">
        <f t="shared" si="219"/>
        <v>7</v>
      </c>
      <c r="N1244" s="6">
        <f t="shared" si="220"/>
        <v>0.6</v>
      </c>
      <c r="O1244" t="str">
        <f t="shared" si="221"/>
        <v>N</v>
      </c>
      <c r="P1244" s="14">
        <f>VLOOKUP(E1244, 'Season Position'!$A$88:$C$103,2,FALSE)</f>
        <v>16</v>
      </c>
      <c r="Q1244" s="14" t="str">
        <f>VLOOKUP(E1244, 'Season Position'!$A$88:$C$103,3,FALSE)</f>
        <v>Missed</v>
      </c>
      <c r="R1244">
        <f t="shared" si="222"/>
        <v>1</v>
      </c>
      <c r="S1244" s="21" t="str">
        <f t="shared" si="223"/>
        <v>80-89</v>
      </c>
      <c r="U1244">
        <f t="shared" si="213"/>
        <v>1</v>
      </c>
    </row>
    <row r="1245" spans="1:21" ht="15.75" customHeight="1">
      <c r="A1245">
        <f t="shared" si="211"/>
        <v>622</v>
      </c>
      <c r="B1245" s="1">
        <v>2017</v>
      </c>
      <c r="C1245">
        <f t="shared" si="239"/>
        <v>2</v>
      </c>
      <c r="D1245" s="1" t="s">
        <v>9</v>
      </c>
      <c r="E1245" s="1" t="s">
        <v>25</v>
      </c>
      <c r="F1245" t="str">
        <f t="shared" si="202"/>
        <v>Jamie Blair</v>
      </c>
      <c r="G1245" s="1">
        <v>84</v>
      </c>
      <c r="H1245">
        <f t="shared" ref="H1245" si="251">G1244</f>
        <v>85</v>
      </c>
      <c r="I1245" t="str">
        <f t="shared" si="215"/>
        <v>Lost</v>
      </c>
      <c r="J1245">
        <f t="shared" si="216"/>
        <v>0</v>
      </c>
      <c r="K1245">
        <f t="shared" si="217"/>
        <v>1</v>
      </c>
      <c r="L1245">
        <f t="shared" si="218"/>
        <v>0</v>
      </c>
      <c r="M1245">
        <f t="shared" si="219"/>
        <v>9</v>
      </c>
      <c r="N1245" s="6">
        <f t="shared" si="220"/>
        <v>0.46666666666666667</v>
      </c>
      <c r="O1245" t="str">
        <f t="shared" si="221"/>
        <v>N</v>
      </c>
      <c r="P1245" s="14">
        <f>VLOOKUP(E1245, 'Season Position'!$A$88:$C$103,2,FALSE)</f>
        <v>6</v>
      </c>
      <c r="Q1245" s="14" t="str">
        <f>VLOOKUP(E1245, 'Season Position'!$A$88:$C$103,3,FALSE)</f>
        <v>Playoffs</v>
      </c>
      <c r="R1245">
        <f t="shared" si="222"/>
        <v>0</v>
      </c>
      <c r="S1245" s="21" t="str">
        <f t="shared" si="223"/>
        <v>80-89</v>
      </c>
      <c r="U1245">
        <f t="shared" si="213"/>
        <v>-1</v>
      </c>
    </row>
    <row r="1246" spans="1:21" ht="15.75" customHeight="1">
      <c r="A1246">
        <f t="shared" si="211"/>
        <v>623</v>
      </c>
      <c r="B1246" s="1">
        <v>2017</v>
      </c>
      <c r="C1246">
        <f t="shared" si="239"/>
        <v>2</v>
      </c>
      <c r="D1246" s="1" t="s">
        <v>9</v>
      </c>
      <c r="E1246" s="1" t="s">
        <v>31</v>
      </c>
      <c r="F1246" t="str">
        <f t="shared" si="201"/>
        <v>Chris Hill</v>
      </c>
      <c r="G1246" s="1">
        <v>96</v>
      </c>
      <c r="H1246">
        <f t="shared" ref="H1246" si="252">G1247</f>
        <v>61</v>
      </c>
      <c r="I1246" t="str">
        <f t="shared" si="215"/>
        <v>Won</v>
      </c>
      <c r="J1246">
        <f t="shared" si="216"/>
        <v>1</v>
      </c>
      <c r="K1246">
        <f t="shared" si="217"/>
        <v>0</v>
      </c>
      <c r="L1246">
        <f t="shared" si="218"/>
        <v>0</v>
      </c>
      <c r="M1246">
        <f t="shared" si="219"/>
        <v>2</v>
      </c>
      <c r="N1246" s="6">
        <f t="shared" si="220"/>
        <v>0.93333333333333335</v>
      </c>
      <c r="O1246" t="str">
        <f t="shared" si="221"/>
        <v>N</v>
      </c>
      <c r="P1246" s="14">
        <f>VLOOKUP(E1246, 'Season Position'!$A$88:$C$103,2,FALSE)</f>
        <v>8</v>
      </c>
      <c r="Q1246" s="14" t="str">
        <f>VLOOKUP(E1246, 'Season Position'!$A$88:$C$103,3,FALSE)</f>
        <v>Playoffs</v>
      </c>
      <c r="R1246">
        <f t="shared" si="222"/>
        <v>1</v>
      </c>
      <c r="S1246" s="21" t="str">
        <f t="shared" si="223"/>
        <v>90-99</v>
      </c>
      <c r="U1246">
        <f t="shared" si="213"/>
        <v>35</v>
      </c>
    </row>
    <row r="1247" spans="1:21" ht="15.75" customHeight="1">
      <c r="A1247">
        <f t="shared" si="211"/>
        <v>623</v>
      </c>
      <c r="B1247" s="1">
        <v>2017</v>
      </c>
      <c r="C1247">
        <f t="shared" si="239"/>
        <v>2</v>
      </c>
      <c r="D1247" s="1" t="s">
        <v>9</v>
      </c>
      <c r="E1247" s="1" t="s">
        <v>32</v>
      </c>
      <c r="F1247" t="str">
        <f t="shared" si="202"/>
        <v>Ian Kulkowski</v>
      </c>
      <c r="G1247" s="1">
        <v>61</v>
      </c>
      <c r="H1247">
        <f t="shared" ref="H1247" si="253">G1246</f>
        <v>96</v>
      </c>
      <c r="I1247" t="str">
        <f t="shared" si="215"/>
        <v>Lost</v>
      </c>
      <c r="J1247">
        <f t="shared" si="216"/>
        <v>0</v>
      </c>
      <c r="K1247">
        <f t="shared" si="217"/>
        <v>1</v>
      </c>
      <c r="L1247">
        <f t="shared" si="218"/>
        <v>0</v>
      </c>
      <c r="M1247">
        <f t="shared" si="219"/>
        <v>13</v>
      </c>
      <c r="N1247" s="6">
        <f t="shared" si="220"/>
        <v>0.19999999999999996</v>
      </c>
      <c r="O1247" t="str">
        <f t="shared" si="221"/>
        <v>N</v>
      </c>
      <c r="P1247" s="14">
        <f>VLOOKUP(E1247, 'Season Position'!$A$88:$C$103,2,FALSE)</f>
        <v>14</v>
      </c>
      <c r="Q1247" s="14" t="str">
        <f>VLOOKUP(E1247, 'Season Position'!$A$88:$C$103,3,FALSE)</f>
        <v>Missed</v>
      </c>
      <c r="R1247">
        <f t="shared" si="222"/>
        <v>0</v>
      </c>
      <c r="S1247" s="21" t="str">
        <f t="shared" si="223"/>
        <v>60-69</v>
      </c>
      <c r="U1247">
        <f t="shared" si="213"/>
        <v>-35</v>
      </c>
    </row>
    <row r="1248" spans="1:21" ht="15.75" customHeight="1">
      <c r="A1248">
        <f t="shared" si="211"/>
        <v>624</v>
      </c>
      <c r="B1248" s="1">
        <v>2017</v>
      </c>
      <c r="C1248">
        <f t="shared" si="239"/>
        <v>3</v>
      </c>
      <c r="D1248" s="1" t="s">
        <v>9</v>
      </c>
      <c r="E1248" s="1" t="s">
        <v>12</v>
      </c>
      <c r="F1248" t="str">
        <f t="shared" si="201"/>
        <v>Ben Hendy</v>
      </c>
      <c r="G1248" s="1">
        <v>50</v>
      </c>
      <c r="H1248">
        <f t="shared" ref="H1248" si="254">G1249</f>
        <v>118</v>
      </c>
      <c r="I1248" t="str">
        <f t="shared" si="215"/>
        <v>Lost</v>
      </c>
      <c r="J1248">
        <f t="shared" si="216"/>
        <v>0</v>
      </c>
      <c r="K1248">
        <f t="shared" si="217"/>
        <v>1</v>
      </c>
      <c r="L1248">
        <f t="shared" si="218"/>
        <v>0</v>
      </c>
      <c r="M1248">
        <f t="shared" si="219"/>
        <v>16</v>
      </c>
      <c r="N1248" s="6">
        <f t="shared" si="220"/>
        <v>0</v>
      </c>
      <c r="O1248" t="str">
        <f t="shared" si="221"/>
        <v>N</v>
      </c>
      <c r="P1248" s="14">
        <f>VLOOKUP(E1248, 'Season Position'!$A$88:$C$103,2,FALSE)</f>
        <v>7</v>
      </c>
      <c r="Q1248" s="14" t="str">
        <f>VLOOKUP(E1248, 'Season Position'!$A$88:$C$103,3,FALSE)</f>
        <v>Playoffs</v>
      </c>
      <c r="R1248">
        <f t="shared" si="222"/>
        <v>0</v>
      </c>
      <c r="S1248" s="21" t="str">
        <f t="shared" si="223"/>
        <v>50-59</v>
      </c>
      <c r="U1248">
        <f t="shared" si="213"/>
        <v>-68</v>
      </c>
    </row>
    <row r="1249" spans="1:21" ht="15.75" customHeight="1">
      <c r="A1249">
        <f t="shared" si="211"/>
        <v>624</v>
      </c>
      <c r="B1249" s="1">
        <v>2017</v>
      </c>
      <c r="C1249">
        <f t="shared" si="239"/>
        <v>3</v>
      </c>
      <c r="D1249" s="1" t="s">
        <v>9</v>
      </c>
      <c r="E1249" s="1" t="s">
        <v>10</v>
      </c>
      <c r="F1249" t="str">
        <f t="shared" si="202"/>
        <v>Dan Sayles</v>
      </c>
      <c r="G1249" s="1">
        <v>118</v>
      </c>
      <c r="H1249">
        <f t="shared" ref="H1249" si="255">G1248</f>
        <v>50</v>
      </c>
      <c r="I1249" t="str">
        <f t="shared" si="215"/>
        <v>Won</v>
      </c>
      <c r="J1249">
        <f t="shared" si="216"/>
        <v>1</v>
      </c>
      <c r="K1249">
        <f t="shared" si="217"/>
        <v>0</v>
      </c>
      <c r="L1249">
        <f t="shared" si="218"/>
        <v>0</v>
      </c>
      <c r="M1249">
        <f t="shared" si="219"/>
        <v>1</v>
      </c>
      <c r="N1249" s="6">
        <f t="shared" si="220"/>
        <v>1</v>
      </c>
      <c r="O1249" t="str">
        <f t="shared" si="221"/>
        <v>Y</v>
      </c>
      <c r="P1249" s="14">
        <f>VLOOKUP(E1249, 'Season Position'!$A$88:$C$103,2,FALSE)</f>
        <v>4</v>
      </c>
      <c r="Q1249" s="14" t="str">
        <f>VLOOKUP(E1249, 'Season Position'!$A$88:$C$103,3,FALSE)</f>
        <v>Playoffs</v>
      </c>
      <c r="R1249">
        <f t="shared" si="222"/>
        <v>1</v>
      </c>
      <c r="S1249" s="21" t="str">
        <f t="shared" si="223"/>
        <v>110-119</v>
      </c>
      <c r="U1249">
        <f t="shared" si="213"/>
        <v>68</v>
      </c>
    </row>
    <row r="1250" spans="1:21" ht="15.75" customHeight="1">
      <c r="A1250">
        <f t="shared" si="211"/>
        <v>625</v>
      </c>
      <c r="B1250" s="1">
        <v>2017</v>
      </c>
      <c r="C1250">
        <f t="shared" si="239"/>
        <v>3</v>
      </c>
      <c r="D1250" s="1" t="s">
        <v>9</v>
      </c>
      <c r="E1250" s="1" t="s">
        <v>21</v>
      </c>
      <c r="F1250" t="str">
        <f t="shared" si="201"/>
        <v>Ian Kulkowski</v>
      </c>
      <c r="G1250" s="1">
        <v>60</v>
      </c>
      <c r="H1250">
        <f t="shared" ref="H1250" si="256">G1251</f>
        <v>73</v>
      </c>
      <c r="I1250" t="str">
        <f t="shared" si="215"/>
        <v>Lost</v>
      </c>
      <c r="J1250">
        <f t="shared" si="216"/>
        <v>0</v>
      </c>
      <c r="K1250">
        <f t="shared" si="217"/>
        <v>1</v>
      </c>
      <c r="L1250">
        <f t="shared" si="218"/>
        <v>0</v>
      </c>
      <c r="M1250">
        <f t="shared" si="219"/>
        <v>13</v>
      </c>
      <c r="N1250" s="6">
        <f t="shared" si="220"/>
        <v>0.19999999999999996</v>
      </c>
      <c r="O1250" t="str">
        <f t="shared" si="221"/>
        <v>N</v>
      </c>
      <c r="P1250" s="14">
        <f>VLOOKUP(E1250, 'Season Position'!$A$88:$C$103,2,FALSE)</f>
        <v>13</v>
      </c>
      <c r="Q1250" s="14" t="str">
        <f>VLOOKUP(E1250, 'Season Position'!$A$88:$C$103,3,FALSE)</f>
        <v>Missed</v>
      </c>
      <c r="R1250">
        <f t="shared" si="222"/>
        <v>0</v>
      </c>
      <c r="S1250" s="21" t="str">
        <f t="shared" si="223"/>
        <v>60-69</v>
      </c>
      <c r="U1250">
        <f t="shared" si="213"/>
        <v>-13</v>
      </c>
    </row>
    <row r="1251" spans="1:21" ht="15.75" customHeight="1">
      <c r="A1251">
        <f t="shared" si="211"/>
        <v>625</v>
      </c>
      <c r="B1251" s="1">
        <v>2017</v>
      </c>
      <c r="C1251">
        <f t="shared" si="239"/>
        <v>3</v>
      </c>
      <c r="D1251" s="1" t="s">
        <v>9</v>
      </c>
      <c r="E1251" s="1" t="s">
        <v>31</v>
      </c>
      <c r="F1251" t="str">
        <f t="shared" si="202"/>
        <v>Max Cubberley</v>
      </c>
      <c r="G1251" s="1">
        <v>73</v>
      </c>
      <c r="H1251">
        <f t="shared" ref="H1251" si="257">G1250</f>
        <v>60</v>
      </c>
      <c r="I1251" t="str">
        <f t="shared" si="215"/>
        <v>Won</v>
      </c>
      <c r="J1251">
        <f t="shared" si="216"/>
        <v>1</v>
      </c>
      <c r="K1251">
        <f t="shared" si="217"/>
        <v>0</v>
      </c>
      <c r="L1251">
        <f t="shared" si="218"/>
        <v>0</v>
      </c>
      <c r="M1251">
        <f t="shared" si="219"/>
        <v>10</v>
      </c>
      <c r="N1251" s="6">
        <f t="shared" si="220"/>
        <v>0.4</v>
      </c>
      <c r="O1251" t="str">
        <f t="shared" si="221"/>
        <v>N</v>
      </c>
      <c r="P1251" s="14">
        <f>VLOOKUP(E1251, 'Season Position'!$A$88:$C$103,2,FALSE)</f>
        <v>8</v>
      </c>
      <c r="Q1251" s="14" t="str">
        <f>VLOOKUP(E1251, 'Season Position'!$A$88:$C$103,3,FALSE)</f>
        <v>Playoffs</v>
      </c>
      <c r="R1251">
        <f t="shared" si="222"/>
        <v>1</v>
      </c>
      <c r="S1251" s="21" t="str">
        <f t="shared" si="223"/>
        <v>70-79</v>
      </c>
      <c r="U1251">
        <f t="shared" si="213"/>
        <v>13</v>
      </c>
    </row>
    <row r="1252" spans="1:21" ht="15.75" customHeight="1">
      <c r="A1252">
        <f t="shared" si="211"/>
        <v>626</v>
      </c>
      <c r="B1252" s="1">
        <v>2017</v>
      </c>
      <c r="C1252">
        <f t="shared" si="239"/>
        <v>3</v>
      </c>
      <c r="D1252" s="1" t="s">
        <v>9</v>
      </c>
      <c r="E1252" s="1" t="s">
        <v>18</v>
      </c>
      <c r="F1252" t="str">
        <f t="shared" si="201"/>
        <v>Jamie Blair</v>
      </c>
      <c r="G1252" s="1">
        <v>88</v>
      </c>
      <c r="H1252">
        <f t="shared" ref="H1252" si="258">G1253</f>
        <v>67</v>
      </c>
      <c r="I1252" t="str">
        <f t="shared" si="215"/>
        <v>Won</v>
      </c>
      <c r="J1252">
        <f t="shared" si="216"/>
        <v>1</v>
      </c>
      <c r="K1252">
        <f t="shared" si="217"/>
        <v>0</v>
      </c>
      <c r="L1252">
        <f t="shared" si="218"/>
        <v>0</v>
      </c>
      <c r="M1252">
        <f t="shared" si="219"/>
        <v>6</v>
      </c>
      <c r="N1252" s="6">
        <f t="shared" si="220"/>
        <v>0.66666666666666674</v>
      </c>
      <c r="O1252" t="str">
        <f t="shared" si="221"/>
        <v>N</v>
      </c>
      <c r="P1252" s="14">
        <f>VLOOKUP(E1252, 'Season Position'!$A$88:$C$103,2,FALSE)</f>
        <v>12</v>
      </c>
      <c r="Q1252" s="14" t="str">
        <f>VLOOKUP(E1252, 'Season Position'!$A$88:$C$103,3,FALSE)</f>
        <v>Missed</v>
      </c>
      <c r="R1252">
        <f t="shared" si="222"/>
        <v>1</v>
      </c>
      <c r="S1252" s="21" t="str">
        <f t="shared" si="223"/>
        <v>80-89</v>
      </c>
      <c r="U1252">
        <f t="shared" si="213"/>
        <v>21</v>
      </c>
    </row>
    <row r="1253" spans="1:21" ht="15.75" customHeight="1">
      <c r="A1253">
        <f t="shared" si="211"/>
        <v>626</v>
      </c>
      <c r="B1253" s="1">
        <v>2017</v>
      </c>
      <c r="C1253">
        <f t="shared" si="239"/>
        <v>3</v>
      </c>
      <c r="D1253" s="1" t="s">
        <v>9</v>
      </c>
      <c r="E1253" s="1" t="s">
        <v>34</v>
      </c>
      <c r="F1253" t="str">
        <f t="shared" si="202"/>
        <v>Geoffrey Manboob</v>
      </c>
      <c r="G1253" s="1">
        <v>67</v>
      </c>
      <c r="H1253">
        <f t="shared" ref="H1253" si="259">G1252</f>
        <v>88</v>
      </c>
      <c r="I1253" t="str">
        <f t="shared" si="215"/>
        <v>Lost</v>
      </c>
      <c r="J1253">
        <f t="shared" si="216"/>
        <v>0</v>
      </c>
      <c r="K1253">
        <f t="shared" si="217"/>
        <v>1</v>
      </c>
      <c r="L1253">
        <f t="shared" si="218"/>
        <v>0</v>
      </c>
      <c r="M1253">
        <f t="shared" si="219"/>
        <v>11</v>
      </c>
      <c r="N1253" s="6">
        <f t="shared" si="220"/>
        <v>0.33333333333333337</v>
      </c>
      <c r="O1253" t="str">
        <f t="shared" si="221"/>
        <v>N</v>
      </c>
      <c r="P1253" s="14">
        <f>VLOOKUP(E1253, 'Season Position'!$A$88:$C$103,2,FALSE)</f>
        <v>16</v>
      </c>
      <c r="Q1253" s="14" t="str">
        <f>VLOOKUP(E1253, 'Season Position'!$A$88:$C$103,3,FALSE)</f>
        <v>Missed</v>
      </c>
      <c r="R1253">
        <f t="shared" si="222"/>
        <v>0</v>
      </c>
      <c r="S1253" s="21" t="str">
        <f t="shared" si="223"/>
        <v>60-69</v>
      </c>
      <c r="U1253">
        <f t="shared" si="213"/>
        <v>-21</v>
      </c>
    </row>
    <row r="1254" spans="1:21" ht="15.75" customHeight="1">
      <c r="A1254">
        <f t="shared" si="211"/>
        <v>627</v>
      </c>
      <c r="B1254" s="1">
        <v>2017</v>
      </c>
      <c r="C1254">
        <f t="shared" si="239"/>
        <v>3</v>
      </c>
      <c r="D1254" s="1" t="s">
        <v>9</v>
      </c>
      <c r="E1254" s="1" t="s">
        <v>14</v>
      </c>
      <c r="F1254" t="str">
        <f t="shared" si="201"/>
        <v>David Slater</v>
      </c>
      <c r="G1254" s="1">
        <v>87</v>
      </c>
      <c r="H1254">
        <f t="shared" ref="H1254" si="260">G1255</f>
        <v>74</v>
      </c>
      <c r="I1254" t="str">
        <f t="shared" si="215"/>
        <v>Won</v>
      </c>
      <c r="J1254">
        <f t="shared" si="216"/>
        <v>1</v>
      </c>
      <c r="K1254">
        <f t="shared" si="217"/>
        <v>0</v>
      </c>
      <c r="L1254">
        <f t="shared" si="218"/>
        <v>0</v>
      </c>
      <c r="M1254">
        <f t="shared" si="219"/>
        <v>7</v>
      </c>
      <c r="N1254" s="6">
        <f t="shared" si="220"/>
        <v>0.6</v>
      </c>
      <c r="O1254" t="str">
        <f t="shared" si="221"/>
        <v>N</v>
      </c>
      <c r="P1254" s="14">
        <f>VLOOKUP(E1254, 'Season Position'!$A$88:$C$103,2,FALSE)</f>
        <v>15</v>
      </c>
      <c r="Q1254" s="14" t="str">
        <f>VLOOKUP(E1254, 'Season Position'!$A$88:$C$103,3,FALSE)</f>
        <v>Missed</v>
      </c>
      <c r="R1254">
        <f t="shared" si="222"/>
        <v>1</v>
      </c>
      <c r="S1254" s="21" t="str">
        <f t="shared" si="223"/>
        <v>80-89</v>
      </c>
      <c r="U1254">
        <f t="shared" si="213"/>
        <v>13</v>
      </c>
    </row>
    <row r="1255" spans="1:21" ht="15.75" customHeight="1">
      <c r="A1255">
        <f t="shared" si="211"/>
        <v>627</v>
      </c>
      <c r="B1255" s="1">
        <v>2017</v>
      </c>
      <c r="C1255">
        <f t="shared" si="239"/>
        <v>3</v>
      </c>
      <c r="D1255" s="1" t="s">
        <v>9</v>
      </c>
      <c r="E1255" s="1" t="s">
        <v>13</v>
      </c>
      <c r="F1255" t="str">
        <f t="shared" si="202"/>
        <v>Chris Braithwaite</v>
      </c>
      <c r="G1255" s="1">
        <v>74</v>
      </c>
      <c r="H1255">
        <f t="shared" ref="H1255" si="261">G1254</f>
        <v>87</v>
      </c>
      <c r="I1255" t="str">
        <f t="shared" si="215"/>
        <v>Lost</v>
      </c>
      <c r="J1255">
        <f t="shared" si="216"/>
        <v>0</v>
      </c>
      <c r="K1255">
        <f t="shared" si="217"/>
        <v>1</v>
      </c>
      <c r="L1255">
        <f t="shared" si="218"/>
        <v>0</v>
      </c>
      <c r="M1255">
        <f t="shared" si="219"/>
        <v>8</v>
      </c>
      <c r="N1255" s="6">
        <f t="shared" si="220"/>
        <v>0.53333333333333333</v>
      </c>
      <c r="O1255" t="str">
        <f t="shared" si="221"/>
        <v>N</v>
      </c>
      <c r="P1255" s="14">
        <f>VLOOKUP(E1255, 'Season Position'!$A$88:$C$103,2,FALSE)</f>
        <v>11</v>
      </c>
      <c r="Q1255" s="14" t="str">
        <f>VLOOKUP(E1255, 'Season Position'!$A$88:$C$103,3,FALSE)</f>
        <v>Missed</v>
      </c>
      <c r="R1255">
        <f t="shared" si="222"/>
        <v>0</v>
      </c>
      <c r="S1255" s="21" t="str">
        <f t="shared" si="223"/>
        <v>70-79</v>
      </c>
      <c r="U1255">
        <f t="shared" si="213"/>
        <v>-13</v>
      </c>
    </row>
    <row r="1256" spans="1:21" ht="15.75" customHeight="1">
      <c r="A1256">
        <f t="shared" si="211"/>
        <v>628</v>
      </c>
      <c r="B1256" s="1">
        <v>2017</v>
      </c>
      <c r="C1256">
        <f t="shared" si="239"/>
        <v>3</v>
      </c>
      <c r="D1256" s="1" t="s">
        <v>9</v>
      </c>
      <c r="E1256" s="1" t="s">
        <v>26</v>
      </c>
      <c r="F1256" t="str">
        <f t="shared" si="201"/>
        <v>Owen Williams</v>
      </c>
      <c r="G1256" s="1">
        <v>57</v>
      </c>
      <c r="H1256">
        <f t="shared" ref="H1256" si="262">G1257</f>
        <v>63</v>
      </c>
      <c r="I1256" t="str">
        <f t="shared" si="215"/>
        <v>Lost</v>
      </c>
      <c r="J1256">
        <f t="shared" si="216"/>
        <v>0</v>
      </c>
      <c r="K1256">
        <f t="shared" si="217"/>
        <v>1</v>
      </c>
      <c r="L1256">
        <f t="shared" si="218"/>
        <v>0</v>
      </c>
      <c r="M1256">
        <f t="shared" si="219"/>
        <v>14</v>
      </c>
      <c r="N1256" s="6">
        <f t="shared" si="220"/>
        <v>0.1333333333333333</v>
      </c>
      <c r="O1256" t="str">
        <f t="shared" si="221"/>
        <v>N</v>
      </c>
      <c r="P1256" s="14">
        <f>VLOOKUP(E1256, 'Season Position'!$A$88:$C$103,2,FALSE)</f>
        <v>3</v>
      </c>
      <c r="Q1256" s="14" t="str">
        <f>VLOOKUP(E1256, 'Season Position'!$A$88:$C$103,3,FALSE)</f>
        <v>Playoffs</v>
      </c>
      <c r="R1256">
        <f t="shared" si="222"/>
        <v>0</v>
      </c>
      <c r="S1256" s="21" t="str">
        <f t="shared" si="223"/>
        <v>50-59</v>
      </c>
      <c r="U1256">
        <f t="shared" si="213"/>
        <v>-6</v>
      </c>
    </row>
    <row r="1257" spans="1:21" ht="15.75" customHeight="1">
      <c r="A1257">
        <f t="shared" si="211"/>
        <v>628</v>
      </c>
      <c r="B1257" s="1">
        <v>2017</v>
      </c>
      <c r="C1257">
        <f t="shared" si="239"/>
        <v>3</v>
      </c>
      <c r="D1257" s="1" t="s">
        <v>9</v>
      </c>
      <c r="E1257" s="1" t="s">
        <v>62</v>
      </c>
      <c r="F1257" t="str">
        <f t="shared" si="202"/>
        <v>Mat Ward</v>
      </c>
      <c r="G1257" s="1">
        <v>63</v>
      </c>
      <c r="H1257">
        <f t="shared" ref="H1257" si="263">G1256</f>
        <v>57</v>
      </c>
      <c r="I1257" t="str">
        <f t="shared" si="215"/>
        <v>Won</v>
      </c>
      <c r="J1257">
        <f t="shared" si="216"/>
        <v>1</v>
      </c>
      <c r="K1257">
        <f t="shared" si="217"/>
        <v>0</v>
      </c>
      <c r="L1257">
        <f t="shared" si="218"/>
        <v>0</v>
      </c>
      <c r="M1257">
        <f t="shared" si="219"/>
        <v>12</v>
      </c>
      <c r="N1257" s="6">
        <f t="shared" si="220"/>
        <v>0.26666666666666672</v>
      </c>
      <c r="O1257" t="str">
        <f t="shared" si="221"/>
        <v>N</v>
      </c>
      <c r="P1257" s="14">
        <f>VLOOKUP(E1257, 'Season Position'!$A$88:$C$103,2,FALSE)</f>
        <v>2</v>
      </c>
      <c r="Q1257" s="14" t="str">
        <f>VLOOKUP(E1257, 'Season Position'!$A$88:$C$103,3,FALSE)</f>
        <v>Playoffs</v>
      </c>
      <c r="R1257">
        <f t="shared" si="222"/>
        <v>1</v>
      </c>
      <c r="S1257" s="21" t="str">
        <f t="shared" si="223"/>
        <v>60-69</v>
      </c>
      <c r="U1257">
        <f t="shared" si="213"/>
        <v>6</v>
      </c>
    </row>
    <row r="1258" spans="1:21" ht="15.75" customHeight="1">
      <c r="A1258">
        <f t="shared" si="211"/>
        <v>629</v>
      </c>
      <c r="B1258" s="1">
        <v>2017</v>
      </c>
      <c r="C1258">
        <f t="shared" si="239"/>
        <v>3</v>
      </c>
      <c r="D1258" s="1" t="s">
        <v>9</v>
      </c>
      <c r="E1258" s="1" t="s">
        <v>72</v>
      </c>
      <c r="F1258" t="str">
        <f t="shared" si="201"/>
        <v>Chris Hill</v>
      </c>
      <c r="G1258" s="1">
        <v>51</v>
      </c>
      <c r="H1258">
        <f t="shared" ref="H1258" si="264">G1259</f>
        <v>98</v>
      </c>
      <c r="I1258" t="str">
        <f t="shared" si="215"/>
        <v>Lost</v>
      </c>
      <c r="J1258">
        <f t="shared" si="216"/>
        <v>0</v>
      </c>
      <c r="K1258">
        <f t="shared" si="217"/>
        <v>1</v>
      </c>
      <c r="L1258">
        <f t="shared" si="218"/>
        <v>0</v>
      </c>
      <c r="M1258">
        <f t="shared" si="219"/>
        <v>15</v>
      </c>
      <c r="N1258" s="6">
        <f t="shared" si="220"/>
        <v>6.6666666666666652E-2</v>
      </c>
      <c r="O1258" t="str">
        <f t="shared" si="221"/>
        <v>N</v>
      </c>
      <c r="P1258" s="14">
        <f>VLOOKUP(E1258, 'Season Position'!$A$88:$C$103,2,FALSE)</f>
        <v>9</v>
      </c>
      <c r="Q1258" s="14" t="str">
        <f>VLOOKUP(E1258, 'Season Position'!$A$88:$C$103,3,FALSE)</f>
        <v>Missed</v>
      </c>
      <c r="R1258">
        <f t="shared" si="222"/>
        <v>0</v>
      </c>
      <c r="S1258" s="21" t="str">
        <f t="shared" si="223"/>
        <v>50-59</v>
      </c>
      <c r="U1258">
        <f t="shared" si="213"/>
        <v>-47</v>
      </c>
    </row>
    <row r="1259" spans="1:21" ht="15.75" customHeight="1">
      <c r="A1259">
        <f t="shared" si="211"/>
        <v>629</v>
      </c>
      <c r="B1259" s="1">
        <v>2017</v>
      </c>
      <c r="C1259">
        <f t="shared" si="239"/>
        <v>3</v>
      </c>
      <c r="D1259" s="1" t="s">
        <v>9</v>
      </c>
      <c r="E1259" s="1" t="s">
        <v>32</v>
      </c>
      <c r="F1259" t="str">
        <f t="shared" si="202"/>
        <v>Stewart Carter</v>
      </c>
      <c r="G1259" s="1">
        <v>98</v>
      </c>
      <c r="H1259">
        <f t="shared" ref="H1259" si="265">G1258</f>
        <v>51</v>
      </c>
      <c r="I1259" t="str">
        <f t="shared" si="215"/>
        <v>Won</v>
      </c>
      <c r="J1259">
        <f t="shared" si="216"/>
        <v>1</v>
      </c>
      <c r="K1259">
        <f t="shared" si="217"/>
        <v>0</v>
      </c>
      <c r="L1259">
        <f t="shared" si="218"/>
        <v>0</v>
      </c>
      <c r="M1259">
        <f t="shared" si="219"/>
        <v>4</v>
      </c>
      <c r="N1259" s="6">
        <f t="shared" si="220"/>
        <v>0.8</v>
      </c>
      <c r="O1259" t="str">
        <f t="shared" si="221"/>
        <v>N</v>
      </c>
      <c r="P1259" s="14">
        <f>VLOOKUP(E1259, 'Season Position'!$A$88:$C$103,2,FALSE)</f>
        <v>14</v>
      </c>
      <c r="Q1259" s="14" t="str">
        <f>VLOOKUP(E1259, 'Season Position'!$A$88:$C$103,3,FALSE)</f>
        <v>Missed</v>
      </c>
      <c r="R1259">
        <f t="shared" si="222"/>
        <v>1</v>
      </c>
      <c r="S1259" s="21" t="str">
        <f t="shared" si="223"/>
        <v>90-99</v>
      </c>
      <c r="U1259">
        <f t="shared" si="213"/>
        <v>47</v>
      </c>
    </row>
    <row r="1260" spans="1:21" ht="15.75" customHeight="1">
      <c r="A1260">
        <f t="shared" si="211"/>
        <v>630</v>
      </c>
      <c r="B1260" s="1">
        <v>2017</v>
      </c>
      <c r="C1260">
        <f t="shared" si="239"/>
        <v>3</v>
      </c>
      <c r="D1260" s="1" t="s">
        <v>9</v>
      </c>
      <c r="E1260" s="1" t="s">
        <v>30</v>
      </c>
      <c r="F1260" t="str">
        <f t="shared" si="201"/>
        <v>Neil Hawke</v>
      </c>
      <c r="G1260" s="1">
        <v>104</v>
      </c>
      <c r="H1260">
        <f t="shared" ref="H1260" si="266">G1261</f>
        <v>110</v>
      </c>
      <c r="I1260" t="str">
        <f t="shared" si="215"/>
        <v>Lost</v>
      </c>
      <c r="J1260">
        <f t="shared" si="216"/>
        <v>0</v>
      </c>
      <c r="K1260">
        <f t="shared" si="217"/>
        <v>1</v>
      </c>
      <c r="L1260">
        <f t="shared" si="218"/>
        <v>0</v>
      </c>
      <c r="M1260">
        <f t="shared" si="219"/>
        <v>3</v>
      </c>
      <c r="N1260" s="6">
        <f t="shared" si="220"/>
        <v>0.8666666666666667</v>
      </c>
      <c r="O1260" t="str">
        <f t="shared" si="221"/>
        <v>Y</v>
      </c>
      <c r="P1260" s="14">
        <f>VLOOKUP(E1260, 'Season Position'!$A$88:$C$103,2,FALSE)</f>
        <v>5</v>
      </c>
      <c r="Q1260" s="14" t="str">
        <f>VLOOKUP(E1260, 'Season Position'!$A$88:$C$103,3,FALSE)</f>
        <v>Playoffs</v>
      </c>
      <c r="R1260">
        <f t="shared" si="222"/>
        <v>0</v>
      </c>
      <c r="S1260" s="21" t="str">
        <f t="shared" si="223"/>
        <v>100-109</v>
      </c>
      <c r="U1260">
        <f t="shared" si="213"/>
        <v>-6</v>
      </c>
    </row>
    <row r="1261" spans="1:21" ht="15.75" customHeight="1">
      <c r="A1261">
        <f t="shared" si="211"/>
        <v>630</v>
      </c>
      <c r="B1261" s="1">
        <v>2017</v>
      </c>
      <c r="C1261">
        <f t="shared" si="239"/>
        <v>3</v>
      </c>
      <c r="D1261" s="1" t="s">
        <v>9</v>
      </c>
      <c r="E1261" s="1" t="s">
        <v>25</v>
      </c>
      <c r="F1261" t="str">
        <f t="shared" si="202"/>
        <v>Jay Kelly</v>
      </c>
      <c r="G1261" s="1">
        <v>110</v>
      </c>
      <c r="H1261">
        <f t="shared" ref="H1261" si="267">G1260</f>
        <v>104</v>
      </c>
      <c r="I1261" t="str">
        <f t="shared" si="215"/>
        <v>Won</v>
      </c>
      <c r="J1261">
        <f t="shared" si="216"/>
        <v>1</v>
      </c>
      <c r="K1261">
        <f t="shared" si="217"/>
        <v>0</v>
      </c>
      <c r="L1261">
        <f t="shared" si="218"/>
        <v>0</v>
      </c>
      <c r="M1261">
        <f t="shared" si="219"/>
        <v>2</v>
      </c>
      <c r="N1261" s="6">
        <f t="shared" si="220"/>
        <v>0.93333333333333335</v>
      </c>
      <c r="O1261" t="str">
        <f t="shared" si="221"/>
        <v>Y</v>
      </c>
      <c r="P1261" s="14">
        <f>VLOOKUP(E1261, 'Season Position'!$A$88:$C$103,2,FALSE)</f>
        <v>6</v>
      </c>
      <c r="Q1261" s="14" t="str">
        <f>VLOOKUP(E1261, 'Season Position'!$A$88:$C$103,3,FALSE)</f>
        <v>Playoffs</v>
      </c>
      <c r="R1261">
        <f t="shared" si="222"/>
        <v>1</v>
      </c>
      <c r="S1261" s="21" t="str">
        <f t="shared" si="223"/>
        <v>110-119</v>
      </c>
      <c r="U1261">
        <f t="shared" si="213"/>
        <v>6</v>
      </c>
    </row>
    <row r="1262" spans="1:21" ht="15.75" customHeight="1">
      <c r="A1262">
        <f t="shared" si="211"/>
        <v>631</v>
      </c>
      <c r="B1262" s="1">
        <v>2017</v>
      </c>
      <c r="C1262">
        <f t="shared" si="239"/>
        <v>3</v>
      </c>
      <c r="D1262" s="1" t="s">
        <v>9</v>
      </c>
      <c r="E1262" s="1" t="s">
        <v>33</v>
      </c>
      <c r="F1262" t="str">
        <f t="shared" si="201"/>
        <v>James Goodson</v>
      </c>
      <c r="G1262" s="1">
        <v>98</v>
      </c>
      <c r="H1262">
        <f t="shared" ref="H1262" si="268">G1263</f>
        <v>74</v>
      </c>
      <c r="I1262" t="str">
        <f t="shared" si="215"/>
        <v>Won</v>
      </c>
      <c r="J1262">
        <f t="shared" si="216"/>
        <v>1</v>
      </c>
      <c r="K1262">
        <f t="shared" si="217"/>
        <v>0</v>
      </c>
      <c r="L1262">
        <f t="shared" si="218"/>
        <v>0</v>
      </c>
      <c r="M1262">
        <f t="shared" si="219"/>
        <v>4</v>
      </c>
      <c r="N1262" s="6">
        <f t="shared" si="220"/>
        <v>0.8</v>
      </c>
      <c r="O1262" t="str">
        <f t="shared" si="221"/>
        <v>N</v>
      </c>
      <c r="P1262" s="14">
        <f>VLOOKUP(E1262, 'Season Position'!$A$88:$C$103,2,FALSE)</f>
        <v>10</v>
      </c>
      <c r="Q1262" s="14" t="str">
        <f>VLOOKUP(E1262, 'Season Position'!$A$88:$C$103,3,FALSE)</f>
        <v>Missed</v>
      </c>
      <c r="R1262">
        <f t="shared" si="222"/>
        <v>1</v>
      </c>
      <c r="S1262" s="21" t="str">
        <f t="shared" si="223"/>
        <v>90-99</v>
      </c>
      <c r="U1262">
        <f t="shared" si="213"/>
        <v>24</v>
      </c>
    </row>
    <row r="1263" spans="1:21" ht="15.75" customHeight="1">
      <c r="A1263">
        <f t="shared" si="211"/>
        <v>631</v>
      </c>
      <c r="B1263" s="1">
        <v>2017</v>
      </c>
      <c r="C1263">
        <f t="shared" si="239"/>
        <v>3</v>
      </c>
      <c r="D1263" s="1" t="s">
        <v>9</v>
      </c>
      <c r="E1263" s="1" t="s">
        <v>28</v>
      </c>
      <c r="F1263" t="str">
        <f t="shared" si="202"/>
        <v>Steve Smith</v>
      </c>
      <c r="G1263" s="1">
        <v>74</v>
      </c>
      <c r="H1263">
        <f t="shared" ref="H1263" si="269">G1262</f>
        <v>98</v>
      </c>
      <c r="I1263" t="str">
        <f t="shared" si="215"/>
        <v>Lost</v>
      </c>
      <c r="J1263">
        <f t="shared" si="216"/>
        <v>0</v>
      </c>
      <c r="K1263">
        <f t="shared" si="217"/>
        <v>1</v>
      </c>
      <c r="L1263">
        <f t="shared" si="218"/>
        <v>0</v>
      </c>
      <c r="M1263">
        <f t="shared" si="219"/>
        <v>8</v>
      </c>
      <c r="N1263" s="6">
        <f t="shared" si="220"/>
        <v>0.53333333333333333</v>
      </c>
      <c r="O1263" t="str">
        <f t="shared" si="221"/>
        <v>N</v>
      </c>
      <c r="P1263" s="14">
        <f>VLOOKUP(E1263, 'Season Position'!$A$88:$C$103,2,FALSE)</f>
        <v>1</v>
      </c>
      <c r="Q1263" s="14" t="str">
        <f>VLOOKUP(E1263, 'Season Position'!$A$88:$C$103,3,FALSE)</f>
        <v>Playoffs</v>
      </c>
      <c r="R1263">
        <f t="shared" si="222"/>
        <v>0</v>
      </c>
      <c r="S1263" s="21" t="str">
        <f t="shared" si="223"/>
        <v>70-79</v>
      </c>
      <c r="U1263">
        <f t="shared" si="213"/>
        <v>-24</v>
      </c>
    </row>
    <row r="1264" spans="1:21" ht="15.75" customHeight="1">
      <c r="A1264">
        <f t="shared" si="211"/>
        <v>632</v>
      </c>
      <c r="B1264" s="1">
        <v>2017</v>
      </c>
      <c r="C1264">
        <f t="shared" si="239"/>
        <v>4</v>
      </c>
      <c r="D1264" s="1" t="s">
        <v>9</v>
      </c>
      <c r="E1264" s="8" t="s">
        <v>34</v>
      </c>
      <c r="F1264" t="str">
        <f t="shared" ref="F1264:F1326" si="270">E1265</f>
        <v>Ben Hendy</v>
      </c>
      <c r="G1264">
        <v>64</v>
      </c>
      <c r="H1264">
        <f t="shared" ref="H1264" si="271">G1265</f>
        <v>93</v>
      </c>
      <c r="I1264" t="str">
        <f t="shared" si="215"/>
        <v>Lost</v>
      </c>
      <c r="J1264">
        <f t="shared" si="216"/>
        <v>0</v>
      </c>
      <c r="K1264">
        <f t="shared" si="217"/>
        <v>1</v>
      </c>
      <c r="L1264">
        <f t="shared" si="218"/>
        <v>0</v>
      </c>
      <c r="M1264">
        <f t="shared" si="219"/>
        <v>12</v>
      </c>
      <c r="N1264" s="6">
        <f t="shared" si="220"/>
        <v>0.26666666666666672</v>
      </c>
      <c r="O1264" t="str">
        <f t="shared" si="221"/>
        <v>N</v>
      </c>
      <c r="P1264" s="14">
        <f>VLOOKUP(E1264, 'Season Position'!$A$88:$C$103,2,FALSE)</f>
        <v>16</v>
      </c>
      <c r="Q1264" s="14" t="str">
        <f>VLOOKUP(E1264, 'Season Position'!$A$88:$C$103,3,FALSE)</f>
        <v>Missed</v>
      </c>
      <c r="R1264">
        <f t="shared" si="222"/>
        <v>0</v>
      </c>
      <c r="S1264" s="21" t="str">
        <f t="shared" si="223"/>
        <v>60-69</v>
      </c>
      <c r="U1264">
        <f t="shared" si="213"/>
        <v>-29</v>
      </c>
    </row>
    <row r="1265" spans="1:21" ht="15.75" customHeight="1">
      <c r="A1265">
        <f t="shared" si="211"/>
        <v>632</v>
      </c>
      <c r="B1265" s="1">
        <v>2017</v>
      </c>
      <c r="C1265">
        <f t="shared" si="239"/>
        <v>4</v>
      </c>
      <c r="D1265" s="1" t="s">
        <v>9</v>
      </c>
      <c r="E1265" s="8" t="s">
        <v>10</v>
      </c>
      <c r="F1265" t="str">
        <f t="shared" ref="F1265:F1327" si="272">E1264</f>
        <v>Jamie Blair</v>
      </c>
      <c r="G1265">
        <v>93</v>
      </c>
      <c r="H1265">
        <f t="shared" ref="H1265" si="273">G1264</f>
        <v>64</v>
      </c>
      <c r="I1265" t="str">
        <f t="shared" si="215"/>
        <v>Won</v>
      </c>
      <c r="J1265">
        <f t="shared" si="216"/>
        <v>1</v>
      </c>
      <c r="K1265">
        <f t="shared" si="217"/>
        <v>0</v>
      </c>
      <c r="L1265">
        <f t="shared" si="218"/>
        <v>0</v>
      </c>
      <c r="M1265">
        <f t="shared" si="219"/>
        <v>5</v>
      </c>
      <c r="N1265" s="6">
        <f t="shared" si="220"/>
        <v>0.73333333333333339</v>
      </c>
      <c r="O1265" t="str">
        <f t="shared" si="221"/>
        <v>N</v>
      </c>
      <c r="P1265" s="14">
        <f>VLOOKUP(E1265, 'Season Position'!$A$88:$C$103,2,FALSE)</f>
        <v>4</v>
      </c>
      <c r="Q1265" s="14" t="str">
        <f>VLOOKUP(E1265, 'Season Position'!$A$88:$C$103,3,FALSE)</f>
        <v>Playoffs</v>
      </c>
      <c r="R1265">
        <f t="shared" si="222"/>
        <v>1</v>
      </c>
      <c r="S1265" s="21" t="str">
        <f t="shared" si="223"/>
        <v>90-99</v>
      </c>
      <c r="U1265">
        <f t="shared" si="213"/>
        <v>29</v>
      </c>
    </row>
    <row r="1266" spans="1:21" ht="15.75" customHeight="1">
      <c r="A1266">
        <f t="shared" si="211"/>
        <v>633</v>
      </c>
      <c r="B1266" s="1">
        <v>2017</v>
      </c>
      <c r="C1266">
        <f t="shared" si="239"/>
        <v>4</v>
      </c>
      <c r="D1266" s="1" t="s">
        <v>9</v>
      </c>
      <c r="E1266" s="8" t="s">
        <v>21</v>
      </c>
      <c r="F1266" t="str">
        <f t="shared" si="270"/>
        <v>Jay Kelly</v>
      </c>
      <c r="G1266">
        <v>47</v>
      </c>
      <c r="H1266">
        <f t="shared" ref="H1266" si="274">G1267</f>
        <v>101</v>
      </c>
      <c r="I1266" t="str">
        <f t="shared" si="215"/>
        <v>Lost</v>
      </c>
      <c r="J1266">
        <f t="shared" si="216"/>
        <v>0</v>
      </c>
      <c r="K1266">
        <f t="shared" si="217"/>
        <v>1</v>
      </c>
      <c r="L1266">
        <f t="shared" si="218"/>
        <v>0</v>
      </c>
      <c r="M1266">
        <f t="shared" si="219"/>
        <v>16</v>
      </c>
      <c r="N1266" s="6">
        <f t="shared" si="220"/>
        <v>0</v>
      </c>
      <c r="O1266" t="str">
        <f t="shared" si="221"/>
        <v>N</v>
      </c>
      <c r="P1266" s="14">
        <f>VLOOKUP(E1266, 'Season Position'!$A$88:$C$103,2,FALSE)</f>
        <v>13</v>
      </c>
      <c r="Q1266" s="14" t="str">
        <f>VLOOKUP(E1266, 'Season Position'!$A$88:$C$103,3,FALSE)</f>
        <v>Missed</v>
      </c>
      <c r="R1266">
        <f t="shared" si="222"/>
        <v>0</v>
      </c>
      <c r="S1266" s="21" t="str">
        <f t="shared" si="223"/>
        <v>40-49</v>
      </c>
      <c r="U1266">
        <f t="shared" si="213"/>
        <v>-54</v>
      </c>
    </row>
    <row r="1267" spans="1:21" ht="15.75" customHeight="1">
      <c r="A1267">
        <f t="shared" si="211"/>
        <v>633</v>
      </c>
      <c r="B1267" s="1">
        <v>2017</v>
      </c>
      <c r="C1267">
        <f t="shared" si="239"/>
        <v>4</v>
      </c>
      <c r="D1267" s="1" t="s">
        <v>9</v>
      </c>
      <c r="E1267" s="8" t="s">
        <v>30</v>
      </c>
      <c r="F1267" t="str">
        <f t="shared" si="272"/>
        <v>Max Cubberley</v>
      </c>
      <c r="G1267">
        <v>101</v>
      </c>
      <c r="H1267">
        <f t="shared" ref="H1267" si="275">G1266</f>
        <v>47</v>
      </c>
      <c r="I1267" t="str">
        <f t="shared" si="215"/>
        <v>Won</v>
      </c>
      <c r="J1267">
        <f t="shared" si="216"/>
        <v>1</v>
      </c>
      <c r="K1267">
        <f t="shared" si="217"/>
        <v>0</v>
      </c>
      <c r="L1267">
        <f t="shared" si="218"/>
        <v>0</v>
      </c>
      <c r="M1267">
        <f t="shared" si="219"/>
        <v>2</v>
      </c>
      <c r="N1267" s="6">
        <f t="shared" si="220"/>
        <v>0.93333333333333335</v>
      </c>
      <c r="O1267" t="str">
        <f t="shared" si="221"/>
        <v>Y</v>
      </c>
      <c r="P1267" s="14">
        <f>VLOOKUP(E1267, 'Season Position'!$A$88:$C$103,2,FALSE)</f>
        <v>5</v>
      </c>
      <c r="Q1267" s="14" t="str">
        <f>VLOOKUP(E1267, 'Season Position'!$A$88:$C$103,3,FALSE)</f>
        <v>Playoffs</v>
      </c>
      <c r="R1267">
        <f t="shared" si="222"/>
        <v>1</v>
      </c>
      <c r="S1267" s="21" t="str">
        <f t="shared" si="223"/>
        <v>100-109</v>
      </c>
      <c r="U1267">
        <f t="shared" si="213"/>
        <v>54</v>
      </c>
    </row>
    <row r="1268" spans="1:21" ht="15.75" customHeight="1">
      <c r="A1268">
        <f t="shared" si="211"/>
        <v>634</v>
      </c>
      <c r="B1268" s="1">
        <v>2017</v>
      </c>
      <c r="C1268">
        <f t="shared" si="239"/>
        <v>4</v>
      </c>
      <c r="D1268" s="1" t="s">
        <v>9</v>
      </c>
      <c r="E1268" s="8" t="s">
        <v>18</v>
      </c>
      <c r="F1268" t="str">
        <f t="shared" si="270"/>
        <v>Dan Sayles</v>
      </c>
      <c r="G1268">
        <v>76</v>
      </c>
      <c r="H1268">
        <f t="shared" ref="H1268" si="276">G1269</f>
        <v>87</v>
      </c>
      <c r="I1268" t="str">
        <f t="shared" si="215"/>
        <v>Lost</v>
      </c>
      <c r="J1268">
        <f t="shared" si="216"/>
        <v>0</v>
      </c>
      <c r="K1268">
        <f t="shared" si="217"/>
        <v>1</v>
      </c>
      <c r="L1268">
        <f t="shared" si="218"/>
        <v>0</v>
      </c>
      <c r="M1268">
        <f t="shared" si="219"/>
        <v>10</v>
      </c>
      <c r="N1268" s="6">
        <f t="shared" si="220"/>
        <v>0.4</v>
      </c>
      <c r="O1268" t="str">
        <f t="shared" si="221"/>
        <v>N</v>
      </c>
      <c r="P1268" s="14">
        <f>VLOOKUP(E1268, 'Season Position'!$A$88:$C$103,2,FALSE)</f>
        <v>12</v>
      </c>
      <c r="Q1268" s="14" t="str">
        <f>VLOOKUP(E1268, 'Season Position'!$A$88:$C$103,3,FALSE)</f>
        <v>Missed</v>
      </c>
      <c r="R1268">
        <f t="shared" si="222"/>
        <v>0</v>
      </c>
      <c r="S1268" s="21" t="str">
        <f t="shared" si="223"/>
        <v>70-79</v>
      </c>
      <c r="U1268">
        <f t="shared" si="213"/>
        <v>-11</v>
      </c>
    </row>
    <row r="1269" spans="1:21" ht="15.75" customHeight="1">
      <c r="A1269">
        <f t="shared" si="211"/>
        <v>634</v>
      </c>
      <c r="B1269" s="1">
        <v>2017</v>
      </c>
      <c r="C1269">
        <f t="shared" si="239"/>
        <v>4</v>
      </c>
      <c r="D1269" s="1" t="s">
        <v>9</v>
      </c>
      <c r="E1269" s="8" t="s">
        <v>12</v>
      </c>
      <c r="F1269" t="str">
        <f t="shared" si="272"/>
        <v>Geoffrey Manboob</v>
      </c>
      <c r="G1269">
        <v>87</v>
      </c>
      <c r="H1269">
        <f t="shared" ref="H1269" si="277">G1268</f>
        <v>76</v>
      </c>
      <c r="I1269" t="str">
        <f t="shared" si="215"/>
        <v>Won</v>
      </c>
      <c r="J1269">
        <f t="shared" si="216"/>
        <v>1</v>
      </c>
      <c r="K1269">
        <f t="shared" si="217"/>
        <v>0</v>
      </c>
      <c r="L1269">
        <f t="shared" si="218"/>
        <v>0</v>
      </c>
      <c r="M1269">
        <f t="shared" si="219"/>
        <v>6</v>
      </c>
      <c r="N1269" s="6">
        <f t="shared" si="220"/>
        <v>0.66666666666666674</v>
      </c>
      <c r="O1269" t="str">
        <f t="shared" si="221"/>
        <v>N</v>
      </c>
      <c r="P1269" s="14">
        <f>VLOOKUP(E1269, 'Season Position'!$A$88:$C$103,2,FALSE)</f>
        <v>7</v>
      </c>
      <c r="Q1269" s="14" t="str">
        <f>VLOOKUP(E1269, 'Season Position'!$A$88:$C$103,3,FALSE)</f>
        <v>Playoffs</v>
      </c>
      <c r="R1269">
        <f t="shared" si="222"/>
        <v>1</v>
      </c>
      <c r="S1269" s="21" t="str">
        <f t="shared" si="223"/>
        <v>80-89</v>
      </c>
      <c r="U1269">
        <f t="shared" si="213"/>
        <v>11</v>
      </c>
    </row>
    <row r="1270" spans="1:21" ht="15.75" customHeight="1">
      <c r="A1270">
        <f t="shared" si="211"/>
        <v>635</v>
      </c>
      <c r="B1270" s="1">
        <v>2017</v>
      </c>
      <c r="C1270">
        <f t="shared" si="239"/>
        <v>4</v>
      </c>
      <c r="D1270" s="1" t="s">
        <v>9</v>
      </c>
      <c r="E1270" s="8" t="s">
        <v>14</v>
      </c>
      <c r="F1270" t="str">
        <f t="shared" si="270"/>
        <v>Steve Smith</v>
      </c>
      <c r="G1270">
        <v>75</v>
      </c>
      <c r="H1270">
        <f t="shared" ref="H1270" si="278">G1271</f>
        <v>79</v>
      </c>
      <c r="I1270" t="str">
        <f t="shared" si="215"/>
        <v>Lost</v>
      </c>
      <c r="J1270">
        <f t="shared" si="216"/>
        <v>0</v>
      </c>
      <c r="K1270">
        <f t="shared" si="217"/>
        <v>1</v>
      </c>
      <c r="L1270">
        <f t="shared" si="218"/>
        <v>0</v>
      </c>
      <c r="M1270">
        <f t="shared" si="219"/>
        <v>11</v>
      </c>
      <c r="N1270" s="6">
        <f t="shared" si="220"/>
        <v>0.33333333333333337</v>
      </c>
      <c r="O1270" t="str">
        <f t="shared" si="221"/>
        <v>N</v>
      </c>
      <c r="P1270" s="14">
        <f>VLOOKUP(E1270, 'Season Position'!$A$88:$C$103,2,FALSE)</f>
        <v>15</v>
      </c>
      <c r="Q1270" s="14" t="str">
        <f>VLOOKUP(E1270, 'Season Position'!$A$88:$C$103,3,FALSE)</f>
        <v>Missed</v>
      </c>
      <c r="R1270">
        <f t="shared" si="222"/>
        <v>0</v>
      </c>
      <c r="S1270" s="21" t="str">
        <f t="shared" si="223"/>
        <v>70-79</v>
      </c>
      <c r="U1270">
        <f t="shared" si="213"/>
        <v>-4</v>
      </c>
    </row>
    <row r="1271" spans="1:21" ht="15.75" customHeight="1">
      <c r="A1271">
        <f t="shared" si="211"/>
        <v>635</v>
      </c>
      <c r="B1271" s="1">
        <v>2017</v>
      </c>
      <c r="C1271">
        <f t="shared" si="239"/>
        <v>4</v>
      </c>
      <c r="D1271" s="1" t="s">
        <v>9</v>
      </c>
      <c r="E1271" s="8" t="s">
        <v>33</v>
      </c>
      <c r="F1271" t="str">
        <f t="shared" si="272"/>
        <v>Chris Braithwaite</v>
      </c>
      <c r="G1271">
        <v>79</v>
      </c>
      <c r="H1271">
        <f t="shared" ref="H1271" si="279">G1270</f>
        <v>75</v>
      </c>
      <c r="I1271" t="str">
        <f t="shared" si="215"/>
        <v>Won</v>
      </c>
      <c r="J1271">
        <f t="shared" si="216"/>
        <v>1</v>
      </c>
      <c r="K1271">
        <f t="shared" si="217"/>
        <v>0</v>
      </c>
      <c r="L1271">
        <f t="shared" si="218"/>
        <v>0</v>
      </c>
      <c r="M1271">
        <f t="shared" si="219"/>
        <v>7</v>
      </c>
      <c r="N1271" s="6">
        <f t="shared" si="220"/>
        <v>0.6</v>
      </c>
      <c r="O1271" t="str">
        <f t="shared" si="221"/>
        <v>N</v>
      </c>
      <c r="P1271" s="14">
        <f>VLOOKUP(E1271, 'Season Position'!$A$88:$C$103,2,FALSE)</f>
        <v>10</v>
      </c>
      <c r="Q1271" s="14" t="str">
        <f>VLOOKUP(E1271, 'Season Position'!$A$88:$C$103,3,FALSE)</f>
        <v>Missed</v>
      </c>
      <c r="R1271">
        <f t="shared" si="222"/>
        <v>1</v>
      </c>
      <c r="S1271" s="21" t="str">
        <f t="shared" si="223"/>
        <v>70-79</v>
      </c>
      <c r="U1271">
        <f t="shared" si="213"/>
        <v>4</v>
      </c>
    </row>
    <row r="1272" spans="1:21" ht="15.75" customHeight="1">
      <c r="A1272">
        <f t="shared" si="211"/>
        <v>636</v>
      </c>
      <c r="B1272" s="1">
        <v>2017</v>
      </c>
      <c r="C1272">
        <f t="shared" si="239"/>
        <v>4</v>
      </c>
      <c r="D1272" s="1" t="s">
        <v>9</v>
      </c>
      <c r="E1272" s="8" t="s">
        <v>26</v>
      </c>
      <c r="F1272" t="str">
        <f t="shared" si="270"/>
        <v>Stewart Carter</v>
      </c>
      <c r="G1272">
        <v>113</v>
      </c>
      <c r="H1272">
        <f t="shared" ref="H1272" si="280">G1273</f>
        <v>78</v>
      </c>
      <c r="I1272" t="str">
        <f t="shared" si="215"/>
        <v>Won</v>
      </c>
      <c r="J1272">
        <f t="shared" si="216"/>
        <v>1</v>
      </c>
      <c r="K1272">
        <f t="shared" si="217"/>
        <v>0</v>
      </c>
      <c r="L1272">
        <f t="shared" si="218"/>
        <v>0</v>
      </c>
      <c r="M1272">
        <f t="shared" si="219"/>
        <v>1</v>
      </c>
      <c r="N1272" s="6">
        <f t="shared" si="220"/>
        <v>1</v>
      </c>
      <c r="O1272" t="str">
        <f t="shared" si="221"/>
        <v>Y</v>
      </c>
      <c r="P1272" s="14">
        <f>VLOOKUP(E1272, 'Season Position'!$A$88:$C$103,2,FALSE)</f>
        <v>3</v>
      </c>
      <c r="Q1272" s="14" t="str">
        <f>VLOOKUP(E1272, 'Season Position'!$A$88:$C$103,3,FALSE)</f>
        <v>Playoffs</v>
      </c>
      <c r="R1272">
        <f t="shared" si="222"/>
        <v>1</v>
      </c>
      <c r="S1272" s="21" t="str">
        <f t="shared" si="223"/>
        <v>110-119</v>
      </c>
      <c r="U1272">
        <f t="shared" si="213"/>
        <v>35</v>
      </c>
    </row>
    <row r="1273" spans="1:21" ht="15.75" customHeight="1">
      <c r="A1273">
        <f t="shared" si="211"/>
        <v>636</v>
      </c>
      <c r="B1273" s="1">
        <v>2017</v>
      </c>
      <c r="C1273">
        <f t="shared" si="239"/>
        <v>4</v>
      </c>
      <c r="D1273" s="1" t="s">
        <v>9</v>
      </c>
      <c r="E1273" s="8" t="s">
        <v>72</v>
      </c>
      <c r="F1273" t="str">
        <f t="shared" si="272"/>
        <v>Mat Ward</v>
      </c>
      <c r="G1273">
        <v>78</v>
      </c>
      <c r="H1273">
        <f t="shared" ref="H1273" si="281">G1272</f>
        <v>113</v>
      </c>
      <c r="I1273" t="str">
        <f t="shared" si="215"/>
        <v>Lost</v>
      </c>
      <c r="J1273">
        <f t="shared" si="216"/>
        <v>0</v>
      </c>
      <c r="K1273">
        <f t="shared" si="217"/>
        <v>1</v>
      </c>
      <c r="L1273">
        <f t="shared" si="218"/>
        <v>0</v>
      </c>
      <c r="M1273">
        <f t="shared" si="219"/>
        <v>8</v>
      </c>
      <c r="N1273" s="6">
        <f t="shared" si="220"/>
        <v>0.53333333333333333</v>
      </c>
      <c r="O1273" t="str">
        <f t="shared" si="221"/>
        <v>N</v>
      </c>
      <c r="P1273" s="14">
        <f>VLOOKUP(E1273, 'Season Position'!$A$88:$C$103,2,FALSE)</f>
        <v>9</v>
      </c>
      <c r="Q1273" s="14" t="str">
        <f>VLOOKUP(E1273, 'Season Position'!$A$88:$C$103,3,FALSE)</f>
        <v>Missed</v>
      </c>
      <c r="R1273">
        <f t="shared" si="222"/>
        <v>0</v>
      </c>
      <c r="S1273" s="21" t="str">
        <f t="shared" si="223"/>
        <v>70-79</v>
      </c>
      <c r="U1273">
        <f t="shared" si="213"/>
        <v>-35</v>
      </c>
    </row>
    <row r="1274" spans="1:21" ht="15.75" customHeight="1">
      <c r="A1274">
        <f t="shared" si="211"/>
        <v>637</v>
      </c>
      <c r="B1274" s="1">
        <v>2017</v>
      </c>
      <c r="C1274">
        <f t="shared" si="239"/>
        <v>4</v>
      </c>
      <c r="D1274" s="1" t="s">
        <v>9</v>
      </c>
      <c r="E1274" s="8" t="s">
        <v>62</v>
      </c>
      <c r="F1274" t="str">
        <f t="shared" si="270"/>
        <v>Chris Hill</v>
      </c>
      <c r="G1274">
        <v>96</v>
      </c>
      <c r="H1274">
        <f t="shared" ref="H1274" si="282">G1275</f>
        <v>95</v>
      </c>
      <c r="I1274" t="str">
        <f t="shared" si="215"/>
        <v>Won</v>
      </c>
      <c r="J1274">
        <f t="shared" si="216"/>
        <v>1</v>
      </c>
      <c r="K1274">
        <f t="shared" si="217"/>
        <v>0</v>
      </c>
      <c r="L1274">
        <f t="shared" si="218"/>
        <v>0</v>
      </c>
      <c r="M1274">
        <f t="shared" si="219"/>
        <v>3</v>
      </c>
      <c r="N1274" s="6">
        <f t="shared" si="220"/>
        <v>0.8666666666666667</v>
      </c>
      <c r="O1274" t="str">
        <f t="shared" si="221"/>
        <v>N</v>
      </c>
      <c r="P1274" s="14">
        <f>VLOOKUP(E1274, 'Season Position'!$A$88:$C$103,2,FALSE)</f>
        <v>2</v>
      </c>
      <c r="Q1274" s="14" t="str">
        <f>VLOOKUP(E1274, 'Season Position'!$A$88:$C$103,3,FALSE)</f>
        <v>Playoffs</v>
      </c>
      <c r="R1274">
        <f t="shared" si="222"/>
        <v>1</v>
      </c>
      <c r="S1274" s="21" t="str">
        <f t="shared" si="223"/>
        <v>90-99</v>
      </c>
      <c r="U1274">
        <f t="shared" si="213"/>
        <v>1</v>
      </c>
    </row>
    <row r="1275" spans="1:21" ht="15.75" customHeight="1">
      <c r="A1275">
        <f t="shared" si="211"/>
        <v>637</v>
      </c>
      <c r="B1275" s="1">
        <v>2017</v>
      </c>
      <c r="C1275">
        <f t="shared" si="239"/>
        <v>4</v>
      </c>
      <c r="D1275" s="1" t="s">
        <v>9</v>
      </c>
      <c r="E1275" s="8" t="s">
        <v>32</v>
      </c>
      <c r="F1275" t="str">
        <f t="shared" si="272"/>
        <v>Owen Williams</v>
      </c>
      <c r="G1275">
        <v>95</v>
      </c>
      <c r="H1275">
        <f t="shared" ref="H1275" si="283">G1274</f>
        <v>96</v>
      </c>
      <c r="I1275" t="str">
        <f t="shared" si="215"/>
        <v>Lost</v>
      </c>
      <c r="J1275">
        <f t="shared" si="216"/>
        <v>0</v>
      </c>
      <c r="K1275">
        <f t="shared" si="217"/>
        <v>1</v>
      </c>
      <c r="L1275">
        <f t="shared" si="218"/>
        <v>0</v>
      </c>
      <c r="M1275">
        <f t="shared" si="219"/>
        <v>4</v>
      </c>
      <c r="N1275" s="6">
        <f t="shared" si="220"/>
        <v>0.8</v>
      </c>
      <c r="O1275" t="str">
        <f t="shared" si="221"/>
        <v>N</v>
      </c>
      <c r="P1275" s="14">
        <f>VLOOKUP(E1275, 'Season Position'!$A$88:$C$103,2,FALSE)</f>
        <v>14</v>
      </c>
      <c r="Q1275" s="14" t="str">
        <f>VLOOKUP(E1275, 'Season Position'!$A$88:$C$103,3,FALSE)</f>
        <v>Missed</v>
      </c>
      <c r="R1275">
        <f t="shared" si="222"/>
        <v>0</v>
      </c>
      <c r="S1275" s="21" t="str">
        <f t="shared" si="223"/>
        <v>90-99</v>
      </c>
      <c r="U1275">
        <f t="shared" si="213"/>
        <v>-1</v>
      </c>
    </row>
    <row r="1276" spans="1:21" ht="15.75" customHeight="1">
      <c r="A1276">
        <f t="shared" si="211"/>
        <v>638</v>
      </c>
      <c r="B1276" s="1">
        <v>2017</v>
      </c>
      <c r="C1276">
        <f t="shared" si="239"/>
        <v>4</v>
      </c>
      <c r="D1276" s="1" t="s">
        <v>9</v>
      </c>
      <c r="E1276" s="8" t="s">
        <v>28</v>
      </c>
      <c r="F1276" t="str">
        <f t="shared" si="270"/>
        <v>David Slater</v>
      </c>
      <c r="G1276">
        <v>77</v>
      </c>
      <c r="H1276">
        <f t="shared" ref="H1276" si="284">G1277</f>
        <v>50</v>
      </c>
      <c r="I1276" t="str">
        <f t="shared" si="215"/>
        <v>Won</v>
      </c>
      <c r="J1276">
        <f t="shared" si="216"/>
        <v>1</v>
      </c>
      <c r="K1276">
        <f t="shared" si="217"/>
        <v>0</v>
      </c>
      <c r="L1276">
        <f t="shared" si="218"/>
        <v>0</v>
      </c>
      <c r="M1276">
        <f t="shared" si="219"/>
        <v>9</v>
      </c>
      <c r="N1276" s="6">
        <f t="shared" si="220"/>
        <v>0.46666666666666667</v>
      </c>
      <c r="O1276" t="str">
        <f t="shared" si="221"/>
        <v>N</v>
      </c>
      <c r="P1276" s="14">
        <f>VLOOKUP(E1276, 'Season Position'!$A$88:$C$103,2,FALSE)</f>
        <v>1</v>
      </c>
      <c r="Q1276" s="14" t="str">
        <f>VLOOKUP(E1276, 'Season Position'!$A$88:$C$103,3,FALSE)</f>
        <v>Playoffs</v>
      </c>
      <c r="R1276">
        <f t="shared" si="222"/>
        <v>1</v>
      </c>
      <c r="S1276" s="21" t="str">
        <f t="shared" si="223"/>
        <v>70-79</v>
      </c>
      <c r="U1276">
        <f t="shared" si="213"/>
        <v>27</v>
      </c>
    </row>
    <row r="1277" spans="1:21" ht="15.75" customHeight="1">
      <c r="A1277">
        <f t="shared" si="211"/>
        <v>638</v>
      </c>
      <c r="B1277" s="1">
        <v>2017</v>
      </c>
      <c r="C1277">
        <f t="shared" si="239"/>
        <v>4</v>
      </c>
      <c r="D1277" s="1" t="s">
        <v>9</v>
      </c>
      <c r="E1277" s="8" t="s">
        <v>13</v>
      </c>
      <c r="F1277" t="str">
        <f t="shared" si="272"/>
        <v>James Goodson</v>
      </c>
      <c r="G1277">
        <v>50</v>
      </c>
      <c r="H1277">
        <f t="shared" ref="H1277" si="285">G1276</f>
        <v>77</v>
      </c>
      <c r="I1277" t="str">
        <f t="shared" si="215"/>
        <v>Lost</v>
      </c>
      <c r="J1277">
        <f t="shared" si="216"/>
        <v>0</v>
      </c>
      <c r="K1277">
        <f t="shared" si="217"/>
        <v>1</v>
      </c>
      <c r="L1277">
        <f t="shared" si="218"/>
        <v>0</v>
      </c>
      <c r="M1277">
        <f t="shared" si="219"/>
        <v>15</v>
      </c>
      <c r="N1277" s="6">
        <f t="shared" si="220"/>
        <v>6.6666666666666652E-2</v>
      </c>
      <c r="O1277" t="str">
        <f t="shared" si="221"/>
        <v>N</v>
      </c>
      <c r="P1277" s="14">
        <f>VLOOKUP(E1277, 'Season Position'!$A$88:$C$103,2,FALSE)</f>
        <v>11</v>
      </c>
      <c r="Q1277" s="14" t="str">
        <f>VLOOKUP(E1277, 'Season Position'!$A$88:$C$103,3,FALSE)</f>
        <v>Missed</v>
      </c>
      <c r="R1277">
        <f t="shared" si="222"/>
        <v>0</v>
      </c>
      <c r="S1277" s="21" t="str">
        <f t="shared" si="223"/>
        <v>50-59</v>
      </c>
      <c r="U1277">
        <f t="shared" si="213"/>
        <v>-27</v>
      </c>
    </row>
    <row r="1278" spans="1:21" ht="15.75" customHeight="1">
      <c r="A1278">
        <f t="shared" si="211"/>
        <v>639</v>
      </c>
      <c r="B1278" s="1">
        <v>2017</v>
      </c>
      <c r="C1278">
        <f t="shared" si="239"/>
        <v>4</v>
      </c>
      <c r="D1278" s="1" t="s">
        <v>9</v>
      </c>
      <c r="E1278" s="8" t="s">
        <v>31</v>
      </c>
      <c r="F1278" t="str">
        <f t="shared" si="270"/>
        <v>Neil Hawke</v>
      </c>
      <c r="G1278">
        <v>64</v>
      </c>
      <c r="H1278">
        <f t="shared" ref="H1278" si="286">G1279</f>
        <v>63</v>
      </c>
      <c r="I1278" t="str">
        <f t="shared" si="215"/>
        <v>Won</v>
      </c>
      <c r="J1278">
        <f t="shared" si="216"/>
        <v>1</v>
      </c>
      <c r="K1278">
        <f t="shared" si="217"/>
        <v>0</v>
      </c>
      <c r="L1278">
        <f t="shared" si="218"/>
        <v>0</v>
      </c>
      <c r="M1278">
        <f t="shared" si="219"/>
        <v>12</v>
      </c>
      <c r="N1278" s="6">
        <f t="shared" si="220"/>
        <v>0.26666666666666672</v>
      </c>
      <c r="O1278" t="str">
        <f t="shared" si="221"/>
        <v>N</v>
      </c>
      <c r="P1278" s="14">
        <f>VLOOKUP(E1278, 'Season Position'!$A$88:$C$103,2,FALSE)</f>
        <v>8</v>
      </c>
      <c r="Q1278" s="14" t="str">
        <f>VLOOKUP(E1278, 'Season Position'!$A$88:$C$103,3,FALSE)</f>
        <v>Playoffs</v>
      </c>
      <c r="R1278">
        <f t="shared" si="222"/>
        <v>1</v>
      </c>
      <c r="S1278" s="21" t="str">
        <f t="shared" si="223"/>
        <v>60-69</v>
      </c>
      <c r="U1278">
        <f t="shared" si="213"/>
        <v>1</v>
      </c>
    </row>
    <row r="1279" spans="1:21" ht="15.75" customHeight="1">
      <c r="A1279">
        <f t="shared" si="211"/>
        <v>639</v>
      </c>
      <c r="B1279" s="1">
        <v>2017</v>
      </c>
      <c r="C1279">
        <f t="shared" si="239"/>
        <v>4</v>
      </c>
      <c r="D1279" s="1" t="s">
        <v>9</v>
      </c>
      <c r="E1279" s="8" t="s">
        <v>25</v>
      </c>
      <c r="F1279" t="str">
        <f t="shared" si="272"/>
        <v>Ian Kulkowski</v>
      </c>
      <c r="G1279">
        <v>63</v>
      </c>
      <c r="H1279">
        <f t="shared" ref="H1279" si="287">G1278</f>
        <v>64</v>
      </c>
      <c r="I1279" t="str">
        <f t="shared" si="215"/>
        <v>Lost</v>
      </c>
      <c r="J1279">
        <f t="shared" si="216"/>
        <v>0</v>
      </c>
      <c r="K1279">
        <f t="shared" si="217"/>
        <v>1</v>
      </c>
      <c r="L1279">
        <f t="shared" si="218"/>
        <v>0</v>
      </c>
      <c r="M1279">
        <f t="shared" si="219"/>
        <v>14</v>
      </c>
      <c r="N1279" s="6">
        <f t="shared" si="220"/>
        <v>0.1333333333333333</v>
      </c>
      <c r="O1279" t="str">
        <f t="shared" si="221"/>
        <v>N</v>
      </c>
      <c r="P1279" s="14">
        <f>VLOOKUP(E1279, 'Season Position'!$A$88:$C$103,2,FALSE)</f>
        <v>6</v>
      </c>
      <c r="Q1279" s="14" t="str">
        <f>VLOOKUP(E1279, 'Season Position'!$A$88:$C$103,3,FALSE)</f>
        <v>Playoffs</v>
      </c>
      <c r="R1279">
        <f t="shared" si="222"/>
        <v>0</v>
      </c>
      <c r="S1279" s="21" t="str">
        <f t="shared" si="223"/>
        <v>60-69</v>
      </c>
      <c r="U1279">
        <f t="shared" si="213"/>
        <v>-1</v>
      </c>
    </row>
    <row r="1280" spans="1:21" ht="15.75" customHeight="1">
      <c r="A1280">
        <f t="shared" si="211"/>
        <v>640</v>
      </c>
      <c r="B1280" s="1">
        <v>2017</v>
      </c>
      <c r="C1280">
        <f t="shared" si="239"/>
        <v>5</v>
      </c>
      <c r="D1280" s="1" t="s">
        <v>9</v>
      </c>
      <c r="E1280" s="8" t="s">
        <v>10</v>
      </c>
      <c r="F1280" t="str">
        <f t="shared" si="270"/>
        <v>Chris Hill</v>
      </c>
      <c r="G1280">
        <v>96</v>
      </c>
      <c r="H1280">
        <f t="shared" ref="H1280" si="288">G1281</f>
        <v>67</v>
      </c>
      <c r="I1280" t="str">
        <f t="shared" si="215"/>
        <v>Won</v>
      </c>
      <c r="J1280">
        <f t="shared" si="216"/>
        <v>1</v>
      </c>
      <c r="K1280">
        <f t="shared" si="217"/>
        <v>0</v>
      </c>
      <c r="L1280">
        <f t="shared" si="218"/>
        <v>0</v>
      </c>
      <c r="M1280">
        <f t="shared" si="219"/>
        <v>2</v>
      </c>
      <c r="N1280" s="6">
        <f t="shared" si="220"/>
        <v>0.93333333333333335</v>
      </c>
      <c r="O1280" t="str">
        <f t="shared" si="221"/>
        <v>N</v>
      </c>
      <c r="P1280" s="14">
        <f>VLOOKUP(E1280, 'Season Position'!$A$88:$C$103,2,FALSE)</f>
        <v>4</v>
      </c>
      <c r="Q1280" s="14" t="str">
        <f>VLOOKUP(E1280, 'Season Position'!$A$88:$C$103,3,FALSE)</f>
        <v>Playoffs</v>
      </c>
      <c r="R1280">
        <f t="shared" si="222"/>
        <v>1</v>
      </c>
      <c r="S1280" s="21" t="str">
        <f t="shared" si="223"/>
        <v>90-99</v>
      </c>
      <c r="U1280">
        <f t="shared" si="213"/>
        <v>29</v>
      </c>
    </row>
    <row r="1281" spans="1:21" ht="15.75" customHeight="1">
      <c r="A1281">
        <f t="shared" ref="A1281:A1344" si="289">A1279+1</f>
        <v>640</v>
      </c>
      <c r="B1281" s="1">
        <v>2017</v>
      </c>
      <c r="C1281">
        <f t="shared" si="239"/>
        <v>5</v>
      </c>
      <c r="D1281" s="1" t="s">
        <v>9</v>
      </c>
      <c r="E1281" s="8" t="s">
        <v>32</v>
      </c>
      <c r="F1281" t="str">
        <f t="shared" si="272"/>
        <v>Ben Hendy</v>
      </c>
      <c r="G1281">
        <v>67</v>
      </c>
      <c r="H1281">
        <f t="shared" ref="H1281" si="290">G1280</f>
        <v>96</v>
      </c>
      <c r="I1281" t="str">
        <f t="shared" si="215"/>
        <v>Lost</v>
      </c>
      <c r="J1281">
        <f t="shared" si="216"/>
        <v>0</v>
      </c>
      <c r="K1281">
        <f t="shared" si="217"/>
        <v>1</v>
      </c>
      <c r="L1281">
        <f t="shared" si="218"/>
        <v>0</v>
      </c>
      <c r="M1281">
        <f t="shared" si="219"/>
        <v>10</v>
      </c>
      <c r="N1281" s="6">
        <f t="shared" si="220"/>
        <v>0.4</v>
      </c>
      <c r="O1281" t="str">
        <f t="shared" si="221"/>
        <v>N</v>
      </c>
      <c r="P1281" s="14">
        <f>VLOOKUP(E1281, 'Season Position'!$A$88:$C$103,2,FALSE)</f>
        <v>14</v>
      </c>
      <c r="Q1281" s="14" t="str">
        <f>VLOOKUP(E1281, 'Season Position'!$A$88:$C$103,3,FALSE)</f>
        <v>Missed</v>
      </c>
      <c r="R1281">
        <f t="shared" si="222"/>
        <v>0</v>
      </c>
      <c r="S1281" s="21" t="str">
        <f t="shared" si="223"/>
        <v>60-69</v>
      </c>
      <c r="U1281">
        <f t="shared" ref="U1281:U1344" si="291">G1281-H1281</f>
        <v>-29</v>
      </c>
    </row>
    <row r="1282" spans="1:21" ht="15.75" customHeight="1">
      <c r="A1282">
        <f t="shared" si="289"/>
        <v>641</v>
      </c>
      <c r="B1282" s="1">
        <v>2017</v>
      </c>
      <c r="C1282">
        <f t="shared" si="239"/>
        <v>5</v>
      </c>
      <c r="D1282" s="1" t="s">
        <v>9</v>
      </c>
      <c r="E1282" s="8" t="s">
        <v>14</v>
      </c>
      <c r="F1282" t="str">
        <f t="shared" si="270"/>
        <v>Max Cubberley</v>
      </c>
      <c r="G1282">
        <v>62</v>
      </c>
      <c r="H1282">
        <f t="shared" ref="H1282" si="292">G1283</f>
        <v>105</v>
      </c>
      <c r="I1282" t="str">
        <f t="shared" ref="I1282:I1345" si="293">IF(G1282&gt;H1282, "Won", IF(G1282&lt;H1282, "Lost", "Tie"))</f>
        <v>Lost</v>
      </c>
      <c r="J1282">
        <f t="shared" ref="J1282:J1345" si="294">IF(I1282="Won", 1, 0)</f>
        <v>0</v>
      </c>
      <c r="K1282">
        <f t="shared" ref="K1282:K1345" si="295">IF(I1282="Lost", 1, 0)</f>
        <v>1</v>
      </c>
      <c r="L1282">
        <f t="shared" ref="L1282:L1345" si="296">IF(I1282="Tie", 1, 0)</f>
        <v>0</v>
      </c>
      <c r="M1282">
        <f t="shared" ref="M1282:M1345" si="297">1+SUMPRODUCT(($B$2:$B$10000=B1282)*($C$2:$C$10000=C1282)*($G$2:$G$10000&gt;G1282))</f>
        <v>12</v>
      </c>
      <c r="N1282" s="6">
        <f t="shared" ref="N1282:N1345" si="298">1-((M1282-1)/15)</f>
        <v>0.26666666666666672</v>
      </c>
      <c r="O1282" t="str">
        <f t="shared" ref="O1282:O1345" si="299">IF(G1282&gt;99, "Y", "N")</f>
        <v>N</v>
      </c>
      <c r="P1282" s="14">
        <f>VLOOKUP(E1282, 'Season Position'!$A$88:$C$103,2,FALSE)</f>
        <v>15</v>
      </c>
      <c r="Q1282" s="14" t="str">
        <f>VLOOKUP(E1282, 'Season Position'!$A$88:$C$103,3,FALSE)</f>
        <v>Missed</v>
      </c>
      <c r="R1282">
        <f t="shared" ref="R1282:R1345" si="300">IF(J1282=1, 1, IF(L1282=1, 0.5, 0))</f>
        <v>0</v>
      </c>
      <c r="S1282" s="21" t="str">
        <f t="shared" ref="S1282:S1345" si="301">ROUNDDOWN(G1282/10,0)*10&amp;"-"&amp;ROUNDDOWN(G1282/10,0)*10+9</f>
        <v>60-69</v>
      </c>
      <c r="U1282">
        <f t="shared" si="291"/>
        <v>-43</v>
      </c>
    </row>
    <row r="1283" spans="1:21" ht="15.75" customHeight="1">
      <c r="A1283">
        <f t="shared" si="289"/>
        <v>641</v>
      </c>
      <c r="B1283" s="1">
        <v>2017</v>
      </c>
      <c r="C1283">
        <f t="shared" si="239"/>
        <v>5</v>
      </c>
      <c r="D1283" s="1" t="s">
        <v>9</v>
      </c>
      <c r="E1283" s="8" t="s">
        <v>21</v>
      </c>
      <c r="F1283" t="str">
        <f t="shared" si="272"/>
        <v>Chris Braithwaite</v>
      </c>
      <c r="G1283">
        <v>105</v>
      </c>
      <c r="H1283">
        <f t="shared" ref="H1283" si="302">G1282</f>
        <v>62</v>
      </c>
      <c r="I1283" t="str">
        <f t="shared" si="293"/>
        <v>Won</v>
      </c>
      <c r="J1283">
        <f t="shared" si="294"/>
        <v>1</v>
      </c>
      <c r="K1283">
        <f t="shared" si="295"/>
        <v>0</v>
      </c>
      <c r="L1283">
        <f t="shared" si="296"/>
        <v>0</v>
      </c>
      <c r="M1283">
        <f t="shared" si="297"/>
        <v>1</v>
      </c>
      <c r="N1283" s="6">
        <f t="shared" si="298"/>
        <v>1</v>
      </c>
      <c r="O1283" t="str">
        <f t="shared" si="299"/>
        <v>Y</v>
      </c>
      <c r="P1283" s="14">
        <f>VLOOKUP(E1283, 'Season Position'!$A$88:$C$103,2,FALSE)</f>
        <v>13</v>
      </c>
      <c r="Q1283" s="14" t="str">
        <f>VLOOKUP(E1283, 'Season Position'!$A$88:$C$103,3,FALSE)</f>
        <v>Missed</v>
      </c>
      <c r="R1283">
        <f t="shared" si="300"/>
        <v>1</v>
      </c>
      <c r="S1283" s="21" t="str">
        <f t="shared" si="301"/>
        <v>100-109</v>
      </c>
      <c r="U1283">
        <f t="shared" si="291"/>
        <v>43</v>
      </c>
    </row>
    <row r="1284" spans="1:21" ht="15.75" customHeight="1">
      <c r="A1284">
        <f t="shared" si="289"/>
        <v>642</v>
      </c>
      <c r="B1284" s="1">
        <v>2017</v>
      </c>
      <c r="C1284">
        <f t="shared" si="239"/>
        <v>5</v>
      </c>
      <c r="D1284" s="1" t="s">
        <v>9</v>
      </c>
      <c r="E1284" s="8" t="s">
        <v>18</v>
      </c>
      <c r="F1284" t="str">
        <f t="shared" si="270"/>
        <v>Mat Ward</v>
      </c>
      <c r="G1284">
        <v>59</v>
      </c>
      <c r="H1284">
        <f t="shared" ref="H1284" si="303">G1285</f>
        <v>96</v>
      </c>
      <c r="I1284" t="str">
        <f t="shared" si="293"/>
        <v>Lost</v>
      </c>
      <c r="J1284">
        <f t="shared" si="294"/>
        <v>0</v>
      </c>
      <c r="K1284">
        <f t="shared" si="295"/>
        <v>1</v>
      </c>
      <c r="L1284">
        <f t="shared" si="296"/>
        <v>0</v>
      </c>
      <c r="M1284">
        <f t="shared" si="297"/>
        <v>15</v>
      </c>
      <c r="N1284" s="6">
        <f t="shared" si="298"/>
        <v>6.6666666666666652E-2</v>
      </c>
      <c r="O1284" t="str">
        <f t="shared" si="299"/>
        <v>N</v>
      </c>
      <c r="P1284" s="14">
        <f>VLOOKUP(E1284, 'Season Position'!$A$88:$C$103,2,FALSE)</f>
        <v>12</v>
      </c>
      <c r="Q1284" s="14" t="str">
        <f>VLOOKUP(E1284, 'Season Position'!$A$88:$C$103,3,FALSE)</f>
        <v>Missed</v>
      </c>
      <c r="R1284">
        <f t="shared" si="300"/>
        <v>0</v>
      </c>
      <c r="S1284" s="21" t="str">
        <f t="shared" si="301"/>
        <v>50-59</v>
      </c>
      <c r="U1284">
        <f t="shared" si="291"/>
        <v>-37</v>
      </c>
    </row>
    <row r="1285" spans="1:21" ht="15.75" customHeight="1">
      <c r="A1285">
        <f t="shared" si="289"/>
        <v>642</v>
      </c>
      <c r="B1285" s="1">
        <v>2017</v>
      </c>
      <c r="C1285">
        <f t="shared" si="239"/>
        <v>5</v>
      </c>
      <c r="D1285" s="1" t="s">
        <v>9</v>
      </c>
      <c r="E1285" s="8" t="s">
        <v>26</v>
      </c>
      <c r="F1285" t="str">
        <f t="shared" si="272"/>
        <v>Geoffrey Manboob</v>
      </c>
      <c r="G1285">
        <v>96</v>
      </c>
      <c r="H1285">
        <f t="shared" ref="H1285" si="304">G1284</f>
        <v>59</v>
      </c>
      <c r="I1285" t="str">
        <f t="shared" si="293"/>
        <v>Won</v>
      </c>
      <c r="J1285">
        <f t="shared" si="294"/>
        <v>1</v>
      </c>
      <c r="K1285">
        <f t="shared" si="295"/>
        <v>0</v>
      </c>
      <c r="L1285">
        <f t="shared" si="296"/>
        <v>0</v>
      </c>
      <c r="M1285">
        <f t="shared" si="297"/>
        <v>2</v>
      </c>
      <c r="N1285" s="6">
        <f t="shared" si="298"/>
        <v>0.93333333333333335</v>
      </c>
      <c r="O1285" t="str">
        <f t="shared" si="299"/>
        <v>N</v>
      </c>
      <c r="P1285" s="14">
        <f>VLOOKUP(E1285, 'Season Position'!$A$88:$C$103,2,FALSE)</f>
        <v>3</v>
      </c>
      <c r="Q1285" s="14" t="str">
        <f>VLOOKUP(E1285, 'Season Position'!$A$88:$C$103,3,FALSE)</f>
        <v>Playoffs</v>
      </c>
      <c r="R1285">
        <f t="shared" si="300"/>
        <v>1</v>
      </c>
      <c r="S1285" s="21" t="str">
        <f t="shared" si="301"/>
        <v>90-99</v>
      </c>
      <c r="U1285">
        <f t="shared" si="291"/>
        <v>37</v>
      </c>
    </row>
    <row r="1286" spans="1:21" ht="15.75" customHeight="1">
      <c r="A1286">
        <f t="shared" si="289"/>
        <v>643</v>
      </c>
      <c r="B1286" s="1">
        <v>2017</v>
      </c>
      <c r="C1286">
        <f t="shared" si="239"/>
        <v>5</v>
      </c>
      <c r="D1286" s="1" t="s">
        <v>9</v>
      </c>
      <c r="E1286" s="8" t="s">
        <v>25</v>
      </c>
      <c r="F1286" t="str">
        <f t="shared" si="270"/>
        <v>James Goodson</v>
      </c>
      <c r="G1286">
        <v>84</v>
      </c>
      <c r="H1286">
        <f t="shared" ref="H1286" si="305">G1287</f>
        <v>81</v>
      </c>
      <c r="I1286" t="str">
        <f t="shared" si="293"/>
        <v>Won</v>
      </c>
      <c r="J1286">
        <f t="shared" si="294"/>
        <v>1</v>
      </c>
      <c r="K1286">
        <f t="shared" si="295"/>
        <v>0</v>
      </c>
      <c r="L1286">
        <f t="shared" si="296"/>
        <v>0</v>
      </c>
      <c r="M1286">
        <f t="shared" si="297"/>
        <v>8</v>
      </c>
      <c r="N1286" s="6">
        <f t="shared" si="298"/>
        <v>0.53333333333333333</v>
      </c>
      <c r="O1286" t="str">
        <f t="shared" si="299"/>
        <v>N</v>
      </c>
      <c r="P1286" s="14">
        <f>VLOOKUP(E1286, 'Season Position'!$A$88:$C$103,2,FALSE)</f>
        <v>6</v>
      </c>
      <c r="Q1286" s="14" t="str">
        <f>VLOOKUP(E1286, 'Season Position'!$A$88:$C$103,3,FALSE)</f>
        <v>Playoffs</v>
      </c>
      <c r="R1286">
        <f t="shared" si="300"/>
        <v>1</v>
      </c>
      <c r="S1286" s="21" t="str">
        <f t="shared" si="301"/>
        <v>80-89</v>
      </c>
      <c r="U1286">
        <f t="shared" si="291"/>
        <v>3</v>
      </c>
    </row>
    <row r="1287" spans="1:21" ht="15.75" customHeight="1">
      <c r="A1287">
        <f t="shared" si="289"/>
        <v>643</v>
      </c>
      <c r="B1287" s="1">
        <v>2017</v>
      </c>
      <c r="C1287">
        <f t="shared" si="239"/>
        <v>5</v>
      </c>
      <c r="D1287" s="1" t="s">
        <v>9</v>
      </c>
      <c r="E1287" s="8" t="s">
        <v>28</v>
      </c>
      <c r="F1287" t="str">
        <f t="shared" si="272"/>
        <v>Neil Hawke</v>
      </c>
      <c r="G1287">
        <v>81</v>
      </c>
      <c r="H1287">
        <f t="shared" ref="H1287" si="306">G1286</f>
        <v>84</v>
      </c>
      <c r="I1287" t="str">
        <f t="shared" si="293"/>
        <v>Lost</v>
      </c>
      <c r="J1287">
        <f t="shared" si="294"/>
        <v>0</v>
      </c>
      <c r="K1287">
        <f t="shared" si="295"/>
        <v>1</v>
      </c>
      <c r="L1287">
        <f t="shared" si="296"/>
        <v>0</v>
      </c>
      <c r="M1287">
        <f t="shared" si="297"/>
        <v>9</v>
      </c>
      <c r="N1287" s="6">
        <f t="shared" si="298"/>
        <v>0.46666666666666667</v>
      </c>
      <c r="O1287" t="str">
        <f t="shared" si="299"/>
        <v>N</v>
      </c>
      <c r="P1287" s="14">
        <f>VLOOKUP(E1287, 'Season Position'!$A$88:$C$103,2,FALSE)</f>
        <v>1</v>
      </c>
      <c r="Q1287" s="14" t="str">
        <f>VLOOKUP(E1287, 'Season Position'!$A$88:$C$103,3,FALSE)</f>
        <v>Playoffs</v>
      </c>
      <c r="R1287">
        <f t="shared" si="300"/>
        <v>0</v>
      </c>
      <c r="S1287" s="21" t="str">
        <f t="shared" si="301"/>
        <v>80-89</v>
      </c>
      <c r="U1287">
        <f t="shared" si="291"/>
        <v>-3</v>
      </c>
    </row>
    <row r="1288" spans="1:21" ht="15.75" customHeight="1">
      <c r="A1288">
        <f t="shared" si="289"/>
        <v>644</v>
      </c>
      <c r="B1288" s="1">
        <v>2017</v>
      </c>
      <c r="C1288">
        <f t="shared" si="239"/>
        <v>5</v>
      </c>
      <c r="D1288" s="1" t="s">
        <v>9</v>
      </c>
      <c r="E1288" s="8" t="s">
        <v>72</v>
      </c>
      <c r="F1288" t="str">
        <f t="shared" si="270"/>
        <v>Dan Sayles</v>
      </c>
      <c r="G1288">
        <v>48</v>
      </c>
      <c r="H1288">
        <f t="shared" ref="H1288" si="307">G1289</f>
        <v>85</v>
      </c>
      <c r="I1288" t="str">
        <f t="shared" si="293"/>
        <v>Lost</v>
      </c>
      <c r="J1288">
        <f t="shared" si="294"/>
        <v>0</v>
      </c>
      <c r="K1288">
        <f t="shared" si="295"/>
        <v>1</v>
      </c>
      <c r="L1288">
        <f t="shared" si="296"/>
        <v>0</v>
      </c>
      <c r="M1288">
        <f t="shared" si="297"/>
        <v>16</v>
      </c>
      <c r="N1288" s="6">
        <f t="shared" si="298"/>
        <v>0</v>
      </c>
      <c r="O1288" t="str">
        <f t="shared" si="299"/>
        <v>N</v>
      </c>
      <c r="P1288" s="14">
        <f>VLOOKUP(E1288, 'Season Position'!$A$88:$C$103,2,FALSE)</f>
        <v>9</v>
      </c>
      <c r="Q1288" s="14" t="str">
        <f>VLOOKUP(E1288, 'Season Position'!$A$88:$C$103,3,FALSE)</f>
        <v>Missed</v>
      </c>
      <c r="R1288">
        <f t="shared" si="300"/>
        <v>0</v>
      </c>
      <c r="S1288" s="21" t="str">
        <f t="shared" si="301"/>
        <v>40-49</v>
      </c>
      <c r="U1288">
        <f t="shared" si="291"/>
        <v>-37</v>
      </c>
    </row>
    <row r="1289" spans="1:21" ht="15.75" customHeight="1">
      <c r="A1289">
        <f t="shared" si="289"/>
        <v>644</v>
      </c>
      <c r="B1289" s="1">
        <v>2017</v>
      </c>
      <c r="C1289">
        <f t="shared" si="239"/>
        <v>5</v>
      </c>
      <c r="D1289" s="1" t="s">
        <v>9</v>
      </c>
      <c r="E1289" s="8" t="s">
        <v>12</v>
      </c>
      <c r="F1289" t="str">
        <f t="shared" si="272"/>
        <v>Stewart Carter</v>
      </c>
      <c r="G1289">
        <v>85</v>
      </c>
      <c r="H1289">
        <f t="shared" ref="H1289" si="308">G1288</f>
        <v>48</v>
      </c>
      <c r="I1289" t="str">
        <f t="shared" si="293"/>
        <v>Won</v>
      </c>
      <c r="J1289">
        <f t="shared" si="294"/>
        <v>1</v>
      </c>
      <c r="K1289">
        <f t="shared" si="295"/>
        <v>0</v>
      </c>
      <c r="L1289">
        <f t="shared" si="296"/>
        <v>0</v>
      </c>
      <c r="M1289">
        <f t="shared" si="297"/>
        <v>7</v>
      </c>
      <c r="N1289" s="6">
        <f t="shared" si="298"/>
        <v>0.6</v>
      </c>
      <c r="O1289" t="str">
        <f t="shared" si="299"/>
        <v>N</v>
      </c>
      <c r="P1289" s="14">
        <f>VLOOKUP(E1289, 'Season Position'!$A$88:$C$103,2,FALSE)</f>
        <v>7</v>
      </c>
      <c r="Q1289" s="14" t="str">
        <f>VLOOKUP(E1289, 'Season Position'!$A$88:$C$103,3,FALSE)</f>
        <v>Playoffs</v>
      </c>
      <c r="R1289">
        <f t="shared" si="300"/>
        <v>1</v>
      </c>
      <c r="S1289" s="21" t="str">
        <f t="shared" si="301"/>
        <v>80-89</v>
      </c>
      <c r="U1289">
        <f t="shared" si="291"/>
        <v>37</v>
      </c>
    </row>
    <row r="1290" spans="1:21" ht="15.75" customHeight="1">
      <c r="A1290">
        <f t="shared" si="289"/>
        <v>645</v>
      </c>
      <c r="B1290" s="1">
        <v>2017</v>
      </c>
      <c r="C1290">
        <f t="shared" si="239"/>
        <v>5</v>
      </c>
      <c r="D1290" s="1" t="s">
        <v>9</v>
      </c>
      <c r="E1290" s="8" t="s">
        <v>13</v>
      </c>
      <c r="F1290" t="str">
        <f t="shared" si="270"/>
        <v>Ian Kulkowski</v>
      </c>
      <c r="G1290">
        <v>64</v>
      </c>
      <c r="H1290">
        <f t="shared" ref="H1290" si="309">G1291</f>
        <v>61</v>
      </c>
      <c r="I1290" t="str">
        <f t="shared" si="293"/>
        <v>Won</v>
      </c>
      <c r="J1290">
        <f t="shared" si="294"/>
        <v>1</v>
      </c>
      <c r="K1290">
        <f t="shared" si="295"/>
        <v>0</v>
      </c>
      <c r="L1290">
        <f t="shared" si="296"/>
        <v>0</v>
      </c>
      <c r="M1290">
        <f t="shared" si="297"/>
        <v>11</v>
      </c>
      <c r="N1290" s="6">
        <f t="shared" si="298"/>
        <v>0.33333333333333337</v>
      </c>
      <c r="O1290" t="str">
        <f t="shared" si="299"/>
        <v>N</v>
      </c>
      <c r="P1290" s="14">
        <f>VLOOKUP(E1290, 'Season Position'!$A$88:$C$103,2,FALSE)</f>
        <v>11</v>
      </c>
      <c r="Q1290" s="14" t="str">
        <f>VLOOKUP(E1290, 'Season Position'!$A$88:$C$103,3,FALSE)</f>
        <v>Missed</v>
      </c>
      <c r="R1290">
        <f t="shared" si="300"/>
        <v>1</v>
      </c>
      <c r="S1290" s="21" t="str">
        <f t="shared" si="301"/>
        <v>60-69</v>
      </c>
      <c r="U1290">
        <f t="shared" si="291"/>
        <v>3</v>
      </c>
    </row>
    <row r="1291" spans="1:21" ht="15.75" customHeight="1">
      <c r="A1291">
        <f t="shared" si="289"/>
        <v>645</v>
      </c>
      <c r="B1291" s="1">
        <v>2017</v>
      </c>
      <c r="C1291">
        <f t="shared" si="239"/>
        <v>5</v>
      </c>
      <c r="D1291" s="1" t="s">
        <v>9</v>
      </c>
      <c r="E1291" s="8" t="s">
        <v>31</v>
      </c>
      <c r="F1291" t="str">
        <f t="shared" si="272"/>
        <v>David Slater</v>
      </c>
      <c r="G1291">
        <v>61</v>
      </c>
      <c r="H1291">
        <f t="shared" ref="H1291" si="310">G1290</f>
        <v>64</v>
      </c>
      <c r="I1291" t="str">
        <f t="shared" si="293"/>
        <v>Lost</v>
      </c>
      <c r="J1291">
        <f t="shared" si="294"/>
        <v>0</v>
      </c>
      <c r="K1291">
        <f t="shared" si="295"/>
        <v>1</v>
      </c>
      <c r="L1291">
        <f t="shared" si="296"/>
        <v>0</v>
      </c>
      <c r="M1291">
        <f t="shared" si="297"/>
        <v>14</v>
      </c>
      <c r="N1291" s="6">
        <f t="shared" si="298"/>
        <v>0.1333333333333333</v>
      </c>
      <c r="O1291" t="str">
        <f t="shared" si="299"/>
        <v>N</v>
      </c>
      <c r="P1291" s="14">
        <f>VLOOKUP(E1291, 'Season Position'!$A$88:$C$103,2,FALSE)</f>
        <v>8</v>
      </c>
      <c r="Q1291" s="14" t="str">
        <f>VLOOKUP(E1291, 'Season Position'!$A$88:$C$103,3,FALSE)</f>
        <v>Playoffs</v>
      </c>
      <c r="R1291">
        <f t="shared" si="300"/>
        <v>0</v>
      </c>
      <c r="S1291" s="21" t="str">
        <f t="shared" si="301"/>
        <v>60-69</v>
      </c>
      <c r="U1291">
        <f t="shared" si="291"/>
        <v>-3</v>
      </c>
    </row>
    <row r="1292" spans="1:21" ht="15.75" customHeight="1">
      <c r="A1292">
        <f t="shared" si="289"/>
        <v>646</v>
      </c>
      <c r="B1292" s="1">
        <v>2017</v>
      </c>
      <c r="C1292">
        <f t="shared" si="239"/>
        <v>5</v>
      </c>
      <c r="D1292" s="1" t="s">
        <v>9</v>
      </c>
      <c r="E1292" s="8" t="s">
        <v>33</v>
      </c>
      <c r="F1292" t="str">
        <f t="shared" si="270"/>
        <v>Jay Kelly</v>
      </c>
      <c r="G1292">
        <v>89</v>
      </c>
      <c r="H1292">
        <f t="shared" ref="H1292" si="311">G1293</f>
        <v>90</v>
      </c>
      <c r="I1292" t="str">
        <f t="shared" si="293"/>
        <v>Lost</v>
      </c>
      <c r="J1292">
        <f t="shared" si="294"/>
        <v>0</v>
      </c>
      <c r="K1292">
        <f t="shared" si="295"/>
        <v>1</v>
      </c>
      <c r="L1292">
        <f t="shared" si="296"/>
        <v>0</v>
      </c>
      <c r="M1292">
        <f t="shared" si="297"/>
        <v>6</v>
      </c>
      <c r="N1292" s="6">
        <f t="shared" si="298"/>
        <v>0.66666666666666674</v>
      </c>
      <c r="O1292" t="str">
        <f t="shared" si="299"/>
        <v>N</v>
      </c>
      <c r="P1292" s="14">
        <f>VLOOKUP(E1292, 'Season Position'!$A$88:$C$103,2,FALSE)</f>
        <v>10</v>
      </c>
      <c r="Q1292" s="14" t="str">
        <f>VLOOKUP(E1292, 'Season Position'!$A$88:$C$103,3,FALSE)</f>
        <v>Missed</v>
      </c>
      <c r="R1292">
        <f t="shared" si="300"/>
        <v>0</v>
      </c>
      <c r="S1292" s="21" t="str">
        <f t="shared" si="301"/>
        <v>80-89</v>
      </c>
      <c r="U1292">
        <f t="shared" si="291"/>
        <v>-1</v>
      </c>
    </row>
    <row r="1293" spans="1:21" ht="15.75" customHeight="1">
      <c r="A1293">
        <f t="shared" si="289"/>
        <v>646</v>
      </c>
      <c r="B1293" s="1">
        <v>2017</v>
      </c>
      <c r="C1293">
        <f t="shared" si="239"/>
        <v>5</v>
      </c>
      <c r="D1293" s="1" t="s">
        <v>9</v>
      </c>
      <c r="E1293" s="8" t="s">
        <v>30</v>
      </c>
      <c r="F1293" t="str">
        <f t="shared" si="272"/>
        <v>Steve Smith</v>
      </c>
      <c r="G1293">
        <v>90</v>
      </c>
      <c r="H1293">
        <f t="shared" ref="H1293" si="312">G1292</f>
        <v>89</v>
      </c>
      <c r="I1293" t="str">
        <f t="shared" si="293"/>
        <v>Won</v>
      </c>
      <c r="J1293">
        <f t="shared" si="294"/>
        <v>1</v>
      </c>
      <c r="K1293">
        <f t="shared" si="295"/>
        <v>0</v>
      </c>
      <c r="L1293">
        <f t="shared" si="296"/>
        <v>0</v>
      </c>
      <c r="M1293">
        <f t="shared" si="297"/>
        <v>5</v>
      </c>
      <c r="N1293" s="6">
        <f t="shared" si="298"/>
        <v>0.73333333333333339</v>
      </c>
      <c r="O1293" t="str">
        <f t="shared" si="299"/>
        <v>N</v>
      </c>
      <c r="P1293" s="14">
        <f>VLOOKUP(E1293, 'Season Position'!$A$88:$C$103,2,FALSE)</f>
        <v>5</v>
      </c>
      <c r="Q1293" s="14" t="str">
        <f>VLOOKUP(E1293, 'Season Position'!$A$88:$C$103,3,FALSE)</f>
        <v>Playoffs</v>
      </c>
      <c r="R1293">
        <f t="shared" si="300"/>
        <v>1</v>
      </c>
      <c r="S1293" s="21" t="str">
        <f t="shared" si="301"/>
        <v>90-99</v>
      </c>
      <c r="U1293">
        <f t="shared" si="291"/>
        <v>1</v>
      </c>
    </row>
    <row r="1294" spans="1:21" ht="15.75" customHeight="1">
      <c r="A1294">
        <f t="shared" si="289"/>
        <v>647</v>
      </c>
      <c r="B1294" s="1">
        <v>2017</v>
      </c>
      <c r="C1294">
        <f t="shared" si="239"/>
        <v>5</v>
      </c>
      <c r="D1294" s="1" t="s">
        <v>9</v>
      </c>
      <c r="E1294" s="8" t="s">
        <v>34</v>
      </c>
      <c r="F1294" t="str">
        <f t="shared" si="270"/>
        <v>Owen Williams</v>
      </c>
      <c r="G1294">
        <v>62</v>
      </c>
      <c r="H1294">
        <f t="shared" ref="H1294" si="313">G1295</f>
        <v>95</v>
      </c>
      <c r="I1294" t="str">
        <f t="shared" si="293"/>
        <v>Lost</v>
      </c>
      <c r="J1294">
        <f t="shared" si="294"/>
        <v>0</v>
      </c>
      <c r="K1294">
        <f t="shared" si="295"/>
        <v>1</v>
      </c>
      <c r="L1294">
        <f t="shared" si="296"/>
        <v>0</v>
      </c>
      <c r="M1294">
        <f t="shared" si="297"/>
        <v>12</v>
      </c>
      <c r="N1294" s="6">
        <f t="shared" si="298"/>
        <v>0.26666666666666672</v>
      </c>
      <c r="O1294" t="str">
        <f t="shared" si="299"/>
        <v>N</v>
      </c>
      <c r="P1294" s="14">
        <f>VLOOKUP(E1294, 'Season Position'!$A$88:$C$103,2,FALSE)</f>
        <v>16</v>
      </c>
      <c r="Q1294" s="14" t="str">
        <f>VLOOKUP(E1294, 'Season Position'!$A$88:$C$103,3,FALSE)</f>
        <v>Missed</v>
      </c>
      <c r="R1294">
        <f t="shared" si="300"/>
        <v>0</v>
      </c>
      <c r="S1294" s="21" t="str">
        <f t="shared" si="301"/>
        <v>60-69</v>
      </c>
      <c r="U1294">
        <f t="shared" si="291"/>
        <v>-33</v>
      </c>
    </row>
    <row r="1295" spans="1:21" ht="15.75" customHeight="1">
      <c r="A1295">
        <f t="shared" si="289"/>
        <v>647</v>
      </c>
      <c r="B1295" s="1">
        <v>2017</v>
      </c>
      <c r="C1295">
        <f t="shared" si="239"/>
        <v>5</v>
      </c>
      <c r="D1295" s="1" t="s">
        <v>9</v>
      </c>
      <c r="E1295" s="8" t="s">
        <v>62</v>
      </c>
      <c r="F1295" t="str">
        <f t="shared" si="272"/>
        <v>Jamie Blair</v>
      </c>
      <c r="G1295">
        <v>95</v>
      </c>
      <c r="H1295">
        <f t="shared" ref="H1295" si="314">G1294</f>
        <v>62</v>
      </c>
      <c r="I1295" t="str">
        <f t="shared" si="293"/>
        <v>Won</v>
      </c>
      <c r="J1295">
        <f t="shared" si="294"/>
        <v>1</v>
      </c>
      <c r="K1295">
        <f t="shared" si="295"/>
        <v>0</v>
      </c>
      <c r="L1295">
        <f t="shared" si="296"/>
        <v>0</v>
      </c>
      <c r="M1295">
        <f t="shared" si="297"/>
        <v>4</v>
      </c>
      <c r="N1295" s="6">
        <f t="shared" si="298"/>
        <v>0.8</v>
      </c>
      <c r="O1295" t="str">
        <f t="shared" si="299"/>
        <v>N</v>
      </c>
      <c r="P1295" s="14">
        <f>VLOOKUP(E1295, 'Season Position'!$A$88:$C$103,2,FALSE)</f>
        <v>2</v>
      </c>
      <c r="Q1295" s="14" t="str">
        <f>VLOOKUP(E1295, 'Season Position'!$A$88:$C$103,3,FALSE)</f>
        <v>Playoffs</v>
      </c>
      <c r="R1295">
        <f t="shared" si="300"/>
        <v>1</v>
      </c>
      <c r="S1295" s="21" t="str">
        <f t="shared" si="301"/>
        <v>90-99</v>
      </c>
      <c r="U1295">
        <f t="shared" si="291"/>
        <v>33</v>
      </c>
    </row>
    <row r="1296" spans="1:21" ht="15.75" customHeight="1">
      <c r="A1296">
        <f t="shared" si="289"/>
        <v>648</v>
      </c>
      <c r="B1296" s="1">
        <v>2017</v>
      </c>
      <c r="C1296">
        <f t="shared" si="239"/>
        <v>6</v>
      </c>
      <c r="D1296" s="1" t="s">
        <v>9</v>
      </c>
      <c r="E1296" s="8" t="s">
        <v>14</v>
      </c>
      <c r="F1296" t="str">
        <f t="shared" si="270"/>
        <v>Ben Hendy</v>
      </c>
      <c r="G1296">
        <v>70</v>
      </c>
      <c r="H1296">
        <f t="shared" ref="H1296" si="315">G1297</f>
        <v>110</v>
      </c>
      <c r="I1296" t="str">
        <f t="shared" si="293"/>
        <v>Lost</v>
      </c>
      <c r="J1296">
        <f t="shared" si="294"/>
        <v>0</v>
      </c>
      <c r="K1296">
        <f t="shared" si="295"/>
        <v>1</v>
      </c>
      <c r="L1296">
        <f t="shared" si="296"/>
        <v>0</v>
      </c>
      <c r="M1296">
        <f t="shared" si="297"/>
        <v>9</v>
      </c>
      <c r="N1296" s="6">
        <f t="shared" si="298"/>
        <v>0.46666666666666667</v>
      </c>
      <c r="O1296" t="str">
        <f t="shared" si="299"/>
        <v>N</v>
      </c>
      <c r="P1296" s="14">
        <f>VLOOKUP(E1296, 'Season Position'!$A$88:$C$103,2,FALSE)</f>
        <v>15</v>
      </c>
      <c r="Q1296" s="14" t="str">
        <f>VLOOKUP(E1296, 'Season Position'!$A$88:$C$103,3,FALSE)</f>
        <v>Missed</v>
      </c>
      <c r="R1296">
        <f t="shared" si="300"/>
        <v>0</v>
      </c>
      <c r="S1296" s="21" t="str">
        <f t="shared" si="301"/>
        <v>70-79</v>
      </c>
      <c r="U1296">
        <f t="shared" si="291"/>
        <v>-40</v>
      </c>
    </row>
    <row r="1297" spans="1:21" ht="15.75" customHeight="1">
      <c r="A1297">
        <f t="shared" si="289"/>
        <v>648</v>
      </c>
      <c r="B1297" s="1">
        <v>2017</v>
      </c>
      <c r="C1297">
        <f t="shared" si="239"/>
        <v>6</v>
      </c>
      <c r="D1297" s="1" t="s">
        <v>9</v>
      </c>
      <c r="E1297" s="8" t="s">
        <v>10</v>
      </c>
      <c r="F1297" t="str">
        <f t="shared" si="272"/>
        <v>Chris Braithwaite</v>
      </c>
      <c r="G1297">
        <v>110</v>
      </c>
      <c r="H1297">
        <f t="shared" ref="H1297" si="316">G1296</f>
        <v>70</v>
      </c>
      <c r="I1297" t="str">
        <f t="shared" si="293"/>
        <v>Won</v>
      </c>
      <c r="J1297">
        <f t="shared" si="294"/>
        <v>1</v>
      </c>
      <c r="K1297">
        <f t="shared" si="295"/>
        <v>0</v>
      </c>
      <c r="L1297">
        <f t="shared" si="296"/>
        <v>0</v>
      </c>
      <c r="M1297">
        <f t="shared" si="297"/>
        <v>2</v>
      </c>
      <c r="N1297" s="6">
        <f t="shared" si="298"/>
        <v>0.93333333333333335</v>
      </c>
      <c r="O1297" t="str">
        <f t="shared" si="299"/>
        <v>Y</v>
      </c>
      <c r="P1297" s="14">
        <f>VLOOKUP(E1297, 'Season Position'!$A$88:$C$103,2,FALSE)</f>
        <v>4</v>
      </c>
      <c r="Q1297" s="14" t="str">
        <f>VLOOKUP(E1297, 'Season Position'!$A$88:$C$103,3,FALSE)</f>
        <v>Playoffs</v>
      </c>
      <c r="R1297">
        <f t="shared" si="300"/>
        <v>1</v>
      </c>
      <c r="S1297" s="21" t="str">
        <f t="shared" si="301"/>
        <v>110-119</v>
      </c>
      <c r="U1297">
        <f t="shared" si="291"/>
        <v>40</v>
      </c>
    </row>
    <row r="1298" spans="1:21" ht="15.75" customHeight="1">
      <c r="A1298">
        <f t="shared" si="289"/>
        <v>649</v>
      </c>
      <c r="B1298" s="1">
        <v>2017</v>
      </c>
      <c r="C1298">
        <f t="shared" ref="C1298:C1361" si="317">C1282+1</f>
        <v>6</v>
      </c>
      <c r="D1298" s="1" t="s">
        <v>9</v>
      </c>
      <c r="E1298" s="8" t="s">
        <v>72</v>
      </c>
      <c r="F1298" t="str">
        <f t="shared" si="270"/>
        <v>Ian Kulkowski</v>
      </c>
      <c r="G1298">
        <v>59</v>
      </c>
      <c r="H1298">
        <f t="shared" ref="H1298" si="318">G1299</f>
        <v>102</v>
      </c>
      <c r="I1298" t="str">
        <f t="shared" si="293"/>
        <v>Lost</v>
      </c>
      <c r="J1298">
        <f t="shared" si="294"/>
        <v>0</v>
      </c>
      <c r="K1298">
        <f t="shared" si="295"/>
        <v>1</v>
      </c>
      <c r="L1298">
        <f t="shared" si="296"/>
        <v>0</v>
      </c>
      <c r="M1298">
        <f t="shared" si="297"/>
        <v>14</v>
      </c>
      <c r="N1298" s="6">
        <f t="shared" si="298"/>
        <v>0.1333333333333333</v>
      </c>
      <c r="O1298" t="str">
        <f t="shared" si="299"/>
        <v>N</v>
      </c>
      <c r="P1298" s="14">
        <f>VLOOKUP(E1298, 'Season Position'!$A$88:$C$103,2,FALSE)</f>
        <v>9</v>
      </c>
      <c r="Q1298" s="14" t="str">
        <f>VLOOKUP(E1298, 'Season Position'!$A$88:$C$103,3,FALSE)</f>
        <v>Missed</v>
      </c>
      <c r="R1298">
        <f t="shared" si="300"/>
        <v>0</v>
      </c>
      <c r="S1298" s="21" t="str">
        <f t="shared" si="301"/>
        <v>50-59</v>
      </c>
      <c r="U1298">
        <f t="shared" si="291"/>
        <v>-43</v>
      </c>
    </row>
    <row r="1299" spans="1:21" ht="15.75" customHeight="1">
      <c r="A1299">
        <f t="shared" si="289"/>
        <v>649</v>
      </c>
      <c r="B1299" s="1">
        <v>2017</v>
      </c>
      <c r="C1299">
        <f t="shared" si="317"/>
        <v>6</v>
      </c>
      <c r="D1299" s="1" t="s">
        <v>9</v>
      </c>
      <c r="E1299" s="8" t="s">
        <v>31</v>
      </c>
      <c r="F1299" t="str">
        <f t="shared" si="272"/>
        <v>Stewart Carter</v>
      </c>
      <c r="G1299">
        <v>102</v>
      </c>
      <c r="H1299">
        <f t="shared" ref="H1299" si="319">G1298</f>
        <v>59</v>
      </c>
      <c r="I1299" t="str">
        <f t="shared" si="293"/>
        <v>Won</v>
      </c>
      <c r="J1299">
        <f t="shared" si="294"/>
        <v>1</v>
      </c>
      <c r="K1299">
        <f t="shared" si="295"/>
        <v>0</v>
      </c>
      <c r="L1299">
        <f t="shared" si="296"/>
        <v>0</v>
      </c>
      <c r="M1299">
        <f t="shared" si="297"/>
        <v>5</v>
      </c>
      <c r="N1299" s="6">
        <f t="shared" si="298"/>
        <v>0.73333333333333339</v>
      </c>
      <c r="O1299" t="str">
        <f t="shared" si="299"/>
        <v>Y</v>
      </c>
      <c r="P1299" s="14">
        <f>VLOOKUP(E1299, 'Season Position'!$A$88:$C$103,2,FALSE)</f>
        <v>8</v>
      </c>
      <c r="Q1299" s="14" t="str">
        <f>VLOOKUP(E1299, 'Season Position'!$A$88:$C$103,3,FALSE)</f>
        <v>Playoffs</v>
      </c>
      <c r="R1299">
        <f t="shared" si="300"/>
        <v>1</v>
      </c>
      <c r="S1299" s="21" t="str">
        <f t="shared" si="301"/>
        <v>100-109</v>
      </c>
      <c r="U1299">
        <f t="shared" si="291"/>
        <v>43</v>
      </c>
    </row>
    <row r="1300" spans="1:21" ht="15.75" customHeight="1">
      <c r="A1300">
        <f t="shared" si="289"/>
        <v>650</v>
      </c>
      <c r="B1300" s="1">
        <v>2017</v>
      </c>
      <c r="C1300">
        <f t="shared" si="317"/>
        <v>6</v>
      </c>
      <c r="D1300" s="1" t="s">
        <v>9</v>
      </c>
      <c r="E1300" s="8" t="s">
        <v>25</v>
      </c>
      <c r="F1300" t="str">
        <f t="shared" si="270"/>
        <v>Geoffrey Manboob</v>
      </c>
      <c r="G1300">
        <v>99</v>
      </c>
      <c r="H1300">
        <f t="shared" ref="H1300" si="320">G1301</f>
        <v>51</v>
      </c>
      <c r="I1300" t="str">
        <f t="shared" si="293"/>
        <v>Won</v>
      </c>
      <c r="J1300">
        <f t="shared" si="294"/>
        <v>1</v>
      </c>
      <c r="K1300">
        <f t="shared" si="295"/>
        <v>0</v>
      </c>
      <c r="L1300">
        <f t="shared" si="296"/>
        <v>0</v>
      </c>
      <c r="M1300">
        <f t="shared" si="297"/>
        <v>6</v>
      </c>
      <c r="N1300" s="6">
        <f t="shared" si="298"/>
        <v>0.66666666666666674</v>
      </c>
      <c r="O1300" t="str">
        <f t="shared" si="299"/>
        <v>N</v>
      </c>
      <c r="P1300" s="14">
        <f>VLOOKUP(E1300, 'Season Position'!$A$88:$C$103,2,FALSE)</f>
        <v>6</v>
      </c>
      <c r="Q1300" s="14" t="str">
        <f>VLOOKUP(E1300, 'Season Position'!$A$88:$C$103,3,FALSE)</f>
        <v>Playoffs</v>
      </c>
      <c r="R1300">
        <f t="shared" si="300"/>
        <v>1</v>
      </c>
      <c r="S1300" s="21" t="str">
        <f t="shared" si="301"/>
        <v>90-99</v>
      </c>
      <c r="U1300">
        <f t="shared" si="291"/>
        <v>48</v>
      </c>
    </row>
    <row r="1301" spans="1:21" ht="15.75" customHeight="1">
      <c r="A1301">
        <f t="shared" si="289"/>
        <v>650</v>
      </c>
      <c r="B1301" s="1">
        <v>2017</v>
      </c>
      <c r="C1301">
        <f t="shared" si="317"/>
        <v>6</v>
      </c>
      <c r="D1301" s="1" t="s">
        <v>9</v>
      </c>
      <c r="E1301" s="8" t="s">
        <v>18</v>
      </c>
      <c r="F1301" t="str">
        <f t="shared" si="272"/>
        <v>Neil Hawke</v>
      </c>
      <c r="G1301">
        <v>51</v>
      </c>
      <c r="H1301">
        <f t="shared" ref="H1301" si="321">G1300</f>
        <v>99</v>
      </c>
      <c r="I1301" t="str">
        <f t="shared" si="293"/>
        <v>Lost</v>
      </c>
      <c r="J1301">
        <f t="shared" si="294"/>
        <v>0</v>
      </c>
      <c r="K1301">
        <f t="shared" si="295"/>
        <v>1</v>
      </c>
      <c r="L1301">
        <f t="shared" si="296"/>
        <v>0</v>
      </c>
      <c r="M1301">
        <f t="shared" si="297"/>
        <v>16</v>
      </c>
      <c r="N1301" s="6">
        <f t="shared" si="298"/>
        <v>0</v>
      </c>
      <c r="O1301" t="str">
        <f t="shared" si="299"/>
        <v>N</v>
      </c>
      <c r="P1301" s="14">
        <f>VLOOKUP(E1301, 'Season Position'!$A$88:$C$103,2,FALSE)</f>
        <v>12</v>
      </c>
      <c r="Q1301" s="14" t="str">
        <f>VLOOKUP(E1301, 'Season Position'!$A$88:$C$103,3,FALSE)</f>
        <v>Missed</v>
      </c>
      <c r="R1301">
        <f t="shared" si="300"/>
        <v>0</v>
      </c>
      <c r="S1301" s="21" t="str">
        <f t="shared" si="301"/>
        <v>50-59</v>
      </c>
      <c r="U1301">
        <f t="shared" si="291"/>
        <v>-48</v>
      </c>
    </row>
    <row r="1302" spans="1:21" ht="15.75" customHeight="1">
      <c r="A1302">
        <f t="shared" si="289"/>
        <v>651</v>
      </c>
      <c r="B1302" s="1">
        <v>2017</v>
      </c>
      <c r="C1302">
        <f t="shared" si="317"/>
        <v>6</v>
      </c>
      <c r="D1302" s="1" t="s">
        <v>9</v>
      </c>
      <c r="E1302" s="8" t="s">
        <v>32</v>
      </c>
      <c r="F1302" t="str">
        <f t="shared" si="270"/>
        <v>Max Cubberley</v>
      </c>
      <c r="G1302">
        <v>109</v>
      </c>
      <c r="H1302">
        <f t="shared" ref="H1302" si="322">G1303</f>
        <v>110</v>
      </c>
      <c r="I1302" t="str">
        <f t="shared" si="293"/>
        <v>Lost</v>
      </c>
      <c r="J1302">
        <f t="shared" si="294"/>
        <v>0</v>
      </c>
      <c r="K1302">
        <f t="shared" si="295"/>
        <v>1</v>
      </c>
      <c r="L1302">
        <f t="shared" si="296"/>
        <v>0</v>
      </c>
      <c r="M1302">
        <f t="shared" si="297"/>
        <v>4</v>
      </c>
      <c r="N1302" s="6">
        <f t="shared" si="298"/>
        <v>0.8</v>
      </c>
      <c r="O1302" t="str">
        <f t="shared" si="299"/>
        <v>Y</v>
      </c>
      <c r="P1302" s="14">
        <f>VLOOKUP(E1302, 'Season Position'!$A$88:$C$103,2,FALSE)</f>
        <v>14</v>
      </c>
      <c r="Q1302" s="14" t="str">
        <f>VLOOKUP(E1302, 'Season Position'!$A$88:$C$103,3,FALSE)</f>
        <v>Missed</v>
      </c>
      <c r="R1302">
        <f t="shared" si="300"/>
        <v>0</v>
      </c>
      <c r="S1302" s="21" t="str">
        <f t="shared" si="301"/>
        <v>100-109</v>
      </c>
      <c r="U1302">
        <f t="shared" si="291"/>
        <v>-1</v>
      </c>
    </row>
    <row r="1303" spans="1:21" ht="15.75" customHeight="1">
      <c r="A1303">
        <f t="shared" si="289"/>
        <v>651</v>
      </c>
      <c r="B1303" s="1">
        <v>2017</v>
      </c>
      <c r="C1303">
        <f t="shared" si="317"/>
        <v>6</v>
      </c>
      <c r="D1303" s="1" t="s">
        <v>9</v>
      </c>
      <c r="E1303" s="8" t="s">
        <v>21</v>
      </c>
      <c r="F1303" t="str">
        <f t="shared" si="272"/>
        <v>Chris Hill</v>
      </c>
      <c r="G1303">
        <v>110</v>
      </c>
      <c r="H1303">
        <f t="shared" ref="H1303" si="323">G1302</f>
        <v>109</v>
      </c>
      <c r="I1303" t="str">
        <f t="shared" si="293"/>
        <v>Won</v>
      </c>
      <c r="J1303">
        <f t="shared" si="294"/>
        <v>1</v>
      </c>
      <c r="K1303">
        <f t="shared" si="295"/>
        <v>0</v>
      </c>
      <c r="L1303">
        <f t="shared" si="296"/>
        <v>0</v>
      </c>
      <c r="M1303">
        <f t="shared" si="297"/>
        <v>2</v>
      </c>
      <c r="N1303" s="6">
        <f t="shared" si="298"/>
        <v>0.93333333333333335</v>
      </c>
      <c r="O1303" t="str">
        <f t="shared" si="299"/>
        <v>Y</v>
      </c>
      <c r="P1303" s="14">
        <f>VLOOKUP(E1303, 'Season Position'!$A$88:$C$103,2,FALSE)</f>
        <v>13</v>
      </c>
      <c r="Q1303" s="14" t="str">
        <f>VLOOKUP(E1303, 'Season Position'!$A$88:$C$103,3,FALSE)</f>
        <v>Missed</v>
      </c>
      <c r="R1303">
        <f t="shared" si="300"/>
        <v>1</v>
      </c>
      <c r="S1303" s="21" t="str">
        <f t="shared" si="301"/>
        <v>110-119</v>
      </c>
      <c r="U1303">
        <f t="shared" si="291"/>
        <v>1</v>
      </c>
    </row>
    <row r="1304" spans="1:21" ht="15.75" customHeight="1">
      <c r="A1304">
        <f t="shared" si="289"/>
        <v>652</v>
      </c>
      <c r="B1304" s="1">
        <v>2017</v>
      </c>
      <c r="C1304">
        <f t="shared" si="317"/>
        <v>6</v>
      </c>
      <c r="D1304" s="1" t="s">
        <v>9</v>
      </c>
      <c r="E1304" s="8" t="s">
        <v>12</v>
      </c>
      <c r="F1304" t="str">
        <f t="shared" si="270"/>
        <v>David Slater</v>
      </c>
      <c r="G1304">
        <v>92</v>
      </c>
      <c r="H1304">
        <f t="shared" ref="H1304" si="324">G1305</f>
        <v>66</v>
      </c>
      <c r="I1304" t="str">
        <f t="shared" si="293"/>
        <v>Won</v>
      </c>
      <c r="J1304">
        <f t="shared" si="294"/>
        <v>1</v>
      </c>
      <c r="K1304">
        <f t="shared" si="295"/>
        <v>0</v>
      </c>
      <c r="L1304">
        <f t="shared" si="296"/>
        <v>0</v>
      </c>
      <c r="M1304">
        <f t="shared" si="297"/>
        <v>7</v>
      </c>
      <c r="N1304" s="6">
        <f t="shared" si="298"/>
        <v>0.6</v>
      </c>
      <c r="O1304" t="str">
        <f t="shared" si="299"/>
        <v>N</v>
      </c>
      <c r="P1304" s="14">
        <f>VLOOKUP(E1304, 'Season Position'!$A$88:$C$103,2,FALSE)</f>
        <v>7</v>
      </c>
      <c r="Q1304" s="14" t="str">
        <f>VLOOKUP(E1304, 'Season Position'!$A$88:$C$103,3,FALSE)</f>
        <v>Playoffs</v>
      </c>
      <c r="R1304">
        <f t="shared" si="300"/>
        <v>1</v>
      </c>
      <c r="S1304" s="21" t="str">
        <f t="shared" si="301"/>
        <v>90-99</v>
      </c>
      <c r="U1304">
        <f t="shared" si="291"/>
        <v>26</v>
      </c>
    </row>
    <row r="1305" spans="1:21" ht="15.75" customHeight="1">
      <c r="A1305">
        <f t="shared" si="289"/>
        <v>652</v>
      </c>
      <c r="B1305" s="1">
        <v>2017</v>
      </c>
      <c r="C1305">
        <f t="shared" si="317"/>
        <v>6</v>
      </c>
      <c r="D1305" s="1" t="s">
        <v>9</v>
      </c>
      <c r="E1305" s="8" t="s">
        <v>13</v>
      </c>
      <c r="F1305" t="str">
        <f t="shared" si="272"/>
        <v>Dan Sayles</v>
      </c>
      <c r="G1305">
        <v>66</v>
      </c>
      <c r="H1305">
        <f t="shared" ref="H1305" si="325">G1304</f>
        <v>92</v>
      </c>
      <c r="I1305" t="str">
        <f t="shared" si="293"/>
        <v>Lost</v>
      </c>
      <c r="J1305">
        <f t="shared" si="294"/>
        <v>0</v>
      </c>
      <c r="K1305">
        <f t="shared" si="295"/>
        <v>1</v>
      </c>
      <c r="L1305">
        <f t="shared" si="296"/>
        <v>0</v>
      </c>
      <c r="M1305">
        <f t="shared" si="297"/>
        <v>10</v>
      </c>
      <c r="N1305" s="6">
        <f t="shared" si="298"/>
        <v>0.4</v>
      </c>
      <c r="O1305" t="str">
        <f t="shared" si="299"/>
        <v>N</v>
      </c>
      <c r="P1305" s="14">
        <f>VLOOKUP(E1305, 'Season Position'!$A$88:$C$103,2,FALSE)</f>
        <v>11</v>
      </c>
      <c r="Q1305" s="14" t="str">
        <f>VLOOKUP(E1305, 'Season Position'!$A$88:$C$103,3,FALSE)</f>
        <v>Missed</v>
      </c>
      <c r="R1305">
        <f t="shared" si="300"/>
        <v>0</v>
      </c>
      <c r="S1305" s="21" t="str">
        <f t="shared" si="301"/>
        <v>60-69</v>
      </c>
      <c r="U1305">
        <f t="shared" si="291"/>
        <v>-26</v>
      </c>
    </row>
    <row r="1306" spans="1:21" ht="15.75" customHeight="1">
      <c r="A1306">
        <f t="shared" si="289"/>
        <v>653</v>
      </c>
      <c r="B1306" s="1">
        <v>2017</v>
      </c>
      <c r="C1306">
        <f t="shared" si="317"/>
        <v>6</v>
      </c>
      <c r="D1306" s="1" t="s">
        <v>9</v>
      </c>
      <c r="E1306" s="8" t="s">
        <v>28</v>
      </c>
      <c r="F1306" t="str">
        <f t="shared" si="270"/>
        <v>Mat Ward</v>
      </c>
      <c r="G1306">
        <v>64</v>
      </c>
      <c r="H1306">
        <f t="shared" ref="H1306" si="326">G1307</f>
        <v>75</v>
      </c>
      <c r="I1306" t="str">
        <f t="shared" si="293"/>
        <v>Lost</v>
      </c>
      <c r="J1306">
        <f t="shared" si="294"/>
        <v>0</v>
      </c>
      <c r="K1306">
        <f t="shared" si="295"/>
        <v>1</v>
      </c>
      <c r="L1306">
        <f t="shared" si="296"/>
        <v>0</v>
      </c>
      <c r="M1306">
        <f t="shared" si="297"/>
        <v>12</v>
      </c>
      <c r="N1306" s="6">
        <f t="shared" si="298"/>
        <v>0.26666666666666672</v>
      </c>
      <c r="O1306" t="str">
        <f t="shared" si="299"/>
        <v>N</v>
      </c>
      <c r="P1306" s="14">
        <f>VLOOKUP(E1306, 'Season Position'!$A$88:$C$103,2,FALSE)</f>
        <v>1</v>
      </c>
      <c r="Q1306" s="14" t="str">
        <f>VLOOKUP(E1306, 'Season Position'!$A$88:$C$103,3,FALSE)</f>
        <v>Playoffs</v>
      </c>
      <c r="R1306">
        <f t="shared" si="300"/>
        <v>0</v>
      </c>
      <c r="S1306" s="21" t="str">
        <f t="shared" si="301"/>
        <v>60-69</v>
      </c>
      <c r="U1306">
        <f t="shared" si="291"/>
        <v>-11</v>
      </c>
    </row>
    <row r="1307" spans="1:21" ht="15.75" customHeight="1">
      <c r="A1307">
        <f t="shared" si="289"/>
        <v>653</v>
      </c>
      <c r="B1307" s="1">
        <v>2017</v>
      </c>
      <c r="C1307">
        <f t="shared" si="317"/>
        <v>6</v>
      </c>
      <c r="D1307" s="1" t="s">
        <v>9</v>
      </c>
      <c r="E1307" s="8" t="s">
        <v>26</v>
      </c>
      <c r="F1307" t="str">
        <f t="shared" si="272"/>
        <v>James Goodson</v>
      </c>
      <c r="G1307">
        <v>75</v>
      </c>
      <c r="H1307">
        <f t="shared" ref="H1307" si="327">G1306</f>
        <v>64</v>
      </c>
      <c r="I1307" t="str">
        <f t="shared" si="293"/>
        <v>Won</v>
      </c>
      <c r="J1307">
        <f t="shared" si="294"/>
        <v>1</v>
      </c>
      <c r="K1307">
        <f t="shared" si="295"/>
        <v>0</v>
      </c>
      <c r="L1307">
        <f t="shared" si="296"/>
        <v>0</v>
      </c>
      <c r="M1307">
        <f t="shared" si="297"/>
        <v>8</v>
      </c>
      <c r="N1307" s="6">
        <f t="shared" si="298"/>
        <v>0.53333333333333333</v>
      </c>
      <c r="O1307" t="str">
        <f t="shared" si="299"/>
        <v>N</v>
      </c>
      <c r="P1307" s="14">
        <f>VLOOKUP(E1307, 'Season Position'!$A$88:$C$103,2,FALSE)</f>
        <v>3</v>
      </c>
      <c r="Q1307" s="14" t="str">
        <f>VLOOKUP(E1307, 'Season Position'!$A$88:$C$103,3,FALSE)</f>
        <v>Playoffs</v>
      </c>
      <c r="R1307">
        <f t="shared" si="300"/>
        <v>1</v>
      </c>
      <c r="S1307" s="21" t="str">
        <f t="shared" si="301"/>
        <v>70-79</v>
      </c>
      <c r="U1307">
        <f t="shared" si="291"/>
        <v>11</v>
      </c>
    </row>
    <row r="1308" spans="1:21" ht="15.75" customHeight="1">
      <c r="A1308">
        <f t="shared" si="289"/>
        <v>654</v>
      </c>
      <c r="B1308" s="1">
        <v>2017</v>
      </c>
      <c r="C1308">
        <f t="shared" si="317"/>
        <v>6</v>
      </c>
      <c r="D1308" s="1" t="s">
        <v>9</v>
      </c>
      <c r="E1308" s="8" t="s">
        <v>33</v>
      </c>
      <c r="F1308" t="str">
        <f t="shared" si="270"/>
        <v>Owen Williams</v>
      </c>
      <c r="G1308">
        <v>55</v>
      </c>
      <c r="H1308">
        <f t="shared" ref="H1308" si="328">G1309</f>
        <v>111</v>
      </c>
      <c r="I1308" t="str">
        <f t="shared" si="293"/>
        <v>Lost</v>
      </c>
      <c r="J1308">
        <f t="shared" si="294"/>
        <v>0</v>
      </c>
      <c r="K1308">
        <f t="shared" si="295"/>
        <v>1</v>
      </c>
      <c r="L1308">
        <f t="shared" si="296"/>
        <v>0</v>
      </c>
      <c r="M1308">
        <f t="shared" si="297"/>
        <v>15</v>
      </c>
      <c r="N1308" s="6">
        <f t="shared" si="298"/>
        <v>6.6666666666666652E-2</v>
      </c>
      <c r="O1308" t="str">
        <f t="shared" si="299"/>
        <v>N</v>
      </c>
      <c r="P1308" s="14">
        <f>VLOOKUP(E1308, 'Season Position'!$A$88:$C$103,2,FALSE)</f>
        <v>10</v>
      </c>
      <c r="Q1308" s="14" t="str">
        <f>VLOOKUP(E1308, 'Season Position'!$A$88:$C$103,3,FALSE)</f>
        <v>Missed</v>
      </c>
      <c r="R1308">
        <f t="shared" si="300"/>
        <v>0</v>
      </c>
      <c r="S1308" s="21" t="str">
        <f t="shared" si="301"/>
        <v>50-59</v>
      </c>
      <c r="U1308">
        <f t="shared" si="291"/>
        <v>-56</v>
      </c>
    </row>
    <row r="1309" spans="1:21" ht="15.75" customHeight="1">
      <c r="A1309">
        <f t="shared" si="289"/>
        <v>654</v>
      </c>
      <c r="B1309" s="1">
        <v>2017</v>
      </c>
      <c r="C1309">
        <f t="shared" si="317"/>
        <v>6</v>
      </c>
      <c r="D1309" s="1" t="s">
        <v>9</v>
      </c>
      <c r="E1309" s="8" t="s">
        <v>62</v>
      </c>
      <c r="F1309" t="str">
        <f t="shared" si="272"/>
        <v>Steve Smith</v>
      </c>
      <c r="G1309">
        <v>111</v>
      </c>
      <c r="H1309">
        <f t="shared" ref="H1309" si="329">G1308</f>
        <v>55</v>
      </c>
      <c r="I1309" t="str">
        <f t="shared" si="293"/>
        <v>Won</v>
      </c>
      <c r="J1309">
        <f t="shared" si="294"/>
        <v>1</v>
      </c>
      <c r="K1309">
        <f t="shared" si="295"/>
        <v>0</v>
      </c>
      <c r="L1309">
        <f t="shared" si="296"/>
        <v>0</v>
      </c>
      <c r="M1309">
        <f t="shared" si="297"/>
        <v>1</v>
      </c>
      <c r="N1309" s="6">
        <f t="shared" si="298"/>
        <v>1</v>
      </c>
      <c r="O1309" t="str">
        <f t="shared" si="299"/>
        <v>Y</v>
      </c>
      <c r="P1309" s="14">
        <f>VLOOKUP(E1309, 'Season Position'!$A$88:$C$103,2,FALSE)</f>
        <v>2</v>
      </c>
      <c r="Q1309" s="14" t="str">
        <f>VLOOKUP(E1309, 'Season Position'!$A$88:$C$103,3,FALSE)</f>
        <v>Playoffs</v>
      </c>
      <c r="R1309">
        <f t="shared" si="300"/>
        <v>1</v>
      </c>
      <c r="S1309" s="21" t="str">
        <f t="shared" si="301"/>
        <v>110-119</v>
      </c>
      <c r="U1309">
        <f t="shared" si="291"/>
        <v>56</v>
      </c>
    </row>
    <row r="1310" spans="1:21" ht="15.75" customHeight="1">
      <c r="A1310">
        <f t="shared" si="289"/>
        <v>655</v>
      </c>
      <c r="B1310" s="1">
        <v>2017</v>
      </c>
      <c r="C1310">
        <f t="shared" si="317"/>
        <v>6</v>
      </c>
      <c r="D1310" s="1" t="s">
        <v>9</v>
      </c>
      <c r="E1310" s="8" t="s">
        <v>30</v>
      </c>
      <c r="F1310" t="str">
        <f t="shared" si="270"/>
        <v>Jamie Blair</v>
      </c>
      <c r="G1310">
        <v>65</v>
      </c>
      <c r="H1310">
        <f t="shared" ref="H1310" si="330">G1311</f>
        <v>62</v>
      </c>
      <c r="I1310" t="str">
        <f t="shared" si="293"/>
        <v>Won</v>
      </c>
      <c r="J1310">
        <f t="shared" si="294"/>
        <v>1</v>
      </c>
      <c r="K1310">
        <f t="shared" si="295"/>
        <v>0</v>
      </c>
      <c r="L1310">
        <f t="shared" si="296"/>
        <v>0</v>
      </c>
      <c r="M1310">
        <f t="shared" si="297"/>
        <v>11</v>
      </c>
      <c r="N1310" s="6">
        <f t="shared" si="298"/>
        <v>0.33333333333333337</v>
      </c>
      <c r="O1310" t="str">
        <f t="shared" si="299"/>
        <v>N</v>
      </c>
      <c r="P1310" s="14">
        <f>VLOOKUP(E1310, 'Season Position'!$A$88:$C$103,2,FALSE)</f>
        <v>5</v>
      </c>
      <c r="Q1310" s="14" t="str">
        <f>VLOOKUP(E1310, 'Season Position'!$A$88:$C$103,3,FALSE)</f>
        <v>Playoffs</v>
      </c>
      <c r="R1310">
        <f t="shared" si="300"/>
        <v>1</v>
      </c>
      <c r="S1310" s="21" t="str">
        <f t="shared" si="301"/>
        <v>60-69</v>
      </c>
      <c r="U1310">
        <f t="shared" si="291"/>
        <v>3</v>
      </c>
    </row>
    <row r="1311" spans="1:21" ht="15.75" customHeight="1">
      <c r="A1311">
        <f t="shared" si="289"/>
        <v>655</v>
      </c>
      <c r="B1311" s="1">
        <v>2017</v>
      </c>
      <c r="C1311">
        <f t="shared" si="317"/>
        <v>6</v>
      </c>
      <c r="D1311" s="1" t="s">
        <v>9</v>
      </c>
      <c r="E1311" s="8" t="s">
        <v>34</v>
      </c>
      <c r="F1311" t="str">
        <f t="shared" si="272"/>
        <v>Jay Kelly</v>
      </c>
      <c r="G1311">
        <v>62</v>
      </c>
      <c r="H1311">
        <f t="shared" ref="H1311" si="331">G1310</f>
        <v>65</v>
      </c>
      <c r="I1311" t="str">
        <f t="shared" si="293"/>
        <v>Lost</v>
      </c>
      <c r="J1311">
        <f t="shared" si="294"/>
        <v>0</v>
      </c>
      <c r="K1311">
        <f t="shared" si="295"/>
        <v>1</v>
      </c>
      <c r="L1311">
        <f t="shared" si="296"/>
        <v>0</v>
      </c>
      <c r="M1311">
        <f t="shared" si="297"/>
        <v>13</v>
      </c>
      <c r="N1311" s="6">
        <f t="shared" si="298"/>
        <v>0.19999999999999996</v>
      </c>
      <c r="O1311" t="str">
        <f t="shared" si="299"/>
        <v>N</v>
      </c>
      <c r="P1311" s="14">
        <f>VLOOKUP(E1311, 'Season Position'!$A$88:$C$103,2,FALSE)</f>
        <v>16</v>
      </c>
      <c r="Q1311" s="14" t="str">
        <f>VLOOKUP(E1311, 'Season Position'!$A$88:$C$103,3,FALSE)</f>
        <v>Missed</v>
      </c>
      <c r="R1311">
        <f t="shared" si="300"/>
        <v>0</v>
      </c>
      <c r="S1311" s="21" t="str">
        <f t="shared" si="301"/>
        <v>60-69</v>
      </c>
      <c r="U1311">
        <f t="shared" si="291"/>
        <v>-3</v>
      </c>
    </row>
    <row r="1312" spans="1:21" ht="15.75" customHeight="1">
      <c r="A1312">
        <f t="shared" si="289"/>
        <v>656</v>
      </c>
      <c r="B1312" s="1">
        <v>2017</v>
      </c>
      <c r="C1312">
        <f t="shared" si="317"/>
        <v>7</v>
      </c>
      <c r="D1312" s="1" t="s">
        <v>9</v>
      </c>
      <c r="E1312" s="8" t="s">
        <v>10</v>
      </c>
      <c r="F1312" t="str">
        <f t="shared" si="270"/>
        <v>Ian Kulkowski</v>
      </c>
      <c r="G1312">
        <v>106</v>
      </c>
      <c r="H1312">
        <f t="shared" ref="H1312" si="332">G1313</f>
        <v>99</v>
      </c>
      <c r="I1312" t="str">
        <f t="shared" si="293"/>
        <v>Won</v>
      </c>
      <c r="J1312">
        <f t="shared" si="294"/>
        <v>1</v>
      </c>
      <c r="K1312">
        <f t="shared" si="295"/>
        <v>0</v>
      </c>
      <c r="L1312">
        <f t="shared" si="296"/>
        <v>0</v>
      </c>
      <c r="M1312">
        <f t="shared" si="297"/>
        <v>1</v>
      </c>
      <c r="N1312" s="6">
        <f t="shared" si="298"/>
        <v>1</v>
      </c>
      <c r="O1312" t="str">
        <f t="shared" si="299"/>
        <v>Y</v>
      </c>
      <c r="P1312" s="14">
        <f>VLOOKUP(E1312, 'Season Position'!$A$88:$C$103,2,FALSE)</f>
        <v>4</v>
      </c>
      <c r="Q1312" s="14" t="str">
        <f>VLOOKUP(E1312, 'Season Position'!$A$88:$C$103,3,FALSE)</f>
        <v>Playoffs</v>
      </c>
      <c r="R1312">
        <f t="shared" si="300"/>
        <v>1</v>
      </c>
      <c r="S1312" s="21" t="str">
        <f t="shared" si="301"/>
        <v>100-109</v>
      </c>
      <c r="U1312">
        <f t="shared" si="291"/>
        <v>7</v>
      </c>
    </row>
    <row r="1313" spans="1:21" ht="15.75" customHeight="1">
      <c r="A1313">
        <f t="shared" si="289"/>
        <v>656</v>
      </c>
      <c r="B1313" s="1">
        <v>2017</v>
      </c>
      <c r="C1313">
        <f t="shared" si="317"/>
        <v>7</v>
      </c>
      <c r="D1313" s="1" t="s">
        <v>9</v>
      </c>
      <c r="E1313" s="8" t="s">
        <v>31</v>
      </c>
      <c r="F1313" t="str">
        <f t="shared" si="272"/>
        <v>Ben Hendy</v>
      </c>
      <c r="G1313">
        <v>99</v>
      </c>
      <c r="H1313">
        <f t="shared" ref="H1313" si="333">G1312</f>
        <v>106</v>
      </c>
      <c r="I1313" t="str">
        <f t="shared" si="293"/>
        <v>Lost</v>
      </c>
      <c r="J1313">
        <f t="shared" si="294"/>
        <v>0</v>
      </c>
      <c r="K1313">
        <f t="shared" si="295"/>
        <v>1</v>
      </c>
      <c r="L1313">
        <f t="shared" si="296"/>
        <v>0</v>
      </c>
      <c r="M1313">
        <f t="shared" si="297"/>
        <v>3</v>
      </c>
      <c r="N1313" s="6">
        <f t="shared" si="298"/>
        <v>0.8666666666666667</v>
      </c>
      <c r="O1313" t="str">
        <f t="shared" si="299"/>
        <v>N</v>
      </c>
      <c r="P1313" s="14">
        <f>VLOOKUP(E1313, 'Season Position'!$A$88:$C$103,2,FALSE)</f>
        <v>8</v>
      </c>
      <c r="Q1313" s="14" t="str">
        <f>VLOOKUP(E1313, 'Season Position'!$A$88:$C$103,3,FALSE)</f>
        <v>Playoffs</v>
      </c>
      <c r="R1313">
        <f t="shared" si="300"/>
        <v>0</v>
      </c>
      <c r="S1313" s="21" t="str">
        <f t="shared" si="301"/>
        <v>90-99</v>
      </c>
      <c r="U1313">
        <f t="shared" si="291"/>
        <v>-7</v>
      </c>
    </row>
    <row r="1314" spans="1:21" ht="15.75" customHeight="1">
      <c r="A1314">
        <f t="shared" si="289"/>
        <v>657</v>
      </c>
      <c r="B1314" s="1">
        <v>2017</v>
      </c>
      <c r="C1314">
        <f t="shared" si="317"/>
        <v>7</v>
      </c>
      <c r="D1314" s="1" t="s">
        <v>9</v>
      </c>
      <c r="E1314" s="8" t="s">
        <v>26</v>
      </c>
      <c r="F1314" t="str">
        <f t="shared" si="270"/>
        <v>Jay Kelly</v>
      </c>
      <c r="G1314">
        <v>79</v>
      </c>
      <c r="H1314">
        <f t="shared" ref="H1314" si="334">G1315</f>
        <v>86</v>
      </c>
      <c r="I1314" t="str">
        <f t="shared" si="293"/>
        <v>Lost</v>
      </c>
      <c r="J1314">
        <f t="shared" si="294"/>
        <v>0</v>
      </c>
      <c r="K1314">
        <f t="shared" si="295"/>
        <v>1</v>
      </c>
      <c r="L1314">
        <f t="shared" si="296"/>
        <v>0</v>
      </c>
      <c r="M1314">
        <f t="shared" si="297"/>
        <v>10</v>
      </c>
      <c r="N1314" s="6">
        <f t="shared" si="298"/>
        <v>0.4</v>
      </c>
      <c r="O1314" t="str">
        <f t="shared" si="299"/>
        <v>N</v>
      </c>
      <c r="P1314" s="14">
        <f>VLOOKUP(E1314, 'Season Position'!$A$88:$C$103,2,FALSE)</f>
        <v>3</v>
      </c>
      <c r="Q1314" s="14" t="str">
        <f>VLOOKUP(E1314, 'Season Position'!$A$88:$C$103,3,FALSE)</f>
        <v>Playoffs</v>
      </c>
      <c r="R1314">
        <f t="shared" si="300"/>
        <v>0</v>
      </c>
      <c r="S1314" s="21" t="str">
        <f t="shared" si="301"/>
        <v>70-79</v>
      </c>
      <c r="U1314">
        <f t="shared" si="291"/>
        <v>-7</v>
      </c>
    </row>
    <row r="1315" spans="1:21" ht="15.75" customHeight="1">
      <c r="A1315">
        <f t="shared" si="289"/>
        <v>657</v>
      </c>
      <c r="B1315" s="1">
        <v>2017</v>
      </c>
      <c r="C1315">
        <f t="shared" si="317"/>
        <v>7</v>
      </c>
      <c r="D1315" s="1" t="s">
        <v>9</v>
      </c>
      <c r="E1315" s="8" t="s">
        <v>30</v>
      </c>
      <c r="F1315" t="str">
        <f t="shared" si="272"/>
        <v>Mat Ward</v>
      </c>
      <c r="G1315">
        <v>86</v>
      </c>
      <c r="H1315">
        <f t="shared" ref="H1315" si="335">G1314</f>
        <v>79</v>
      </c>
      <c r="I1315" t="str">
        <f t="shared" si="293"/>
        <v>Won</v>
      </c>
      <c r="J1315">
        <f t="shared" si="294"/>
        <v>1</v>
      </c>
      <c r="K1315">
        <f t="shared" si="295"/>
        <v>0</v>
      </c>
      <c r="L1315">
        <f t="shared" si="296"/>
        <v>0</v>
      </c>
      <c r="M1315">
        <f t="shared" si="297"/>
        <v>7</v>
      </c>
      <c r="N1315" s="6">
        <f t="shared" si="298"/>
        <v>0.6</v>
      </c>
      <c r="O1315" t="str">
        <f t="shared" si="299"/>
        <v>N</v>
      </c>
      <c r="P1315" s="14">
        <f>VLOOKUP(E1315, 'Season Position'!$A$88:$C$103,2,FALSE)</f>
        <v>5</v>
      </c>
      <c r="Q1315" s="14" t="str">
        <f>VLOOKUP(E1315, 'Season Position'!$A$88:$C$103,3,FALSE)</f>
        <v>Playoffs</v>
      </c>
      <c r="R1315">
        <f t="shared" si="300"/>
        <v>1</v>
      </c>
      <c r="S1315" s="21" t="str">
        <f t="shared" si="301"/>
        <v>80-89</v>
      </c>
      <c r="U1315">
        <f t="shared" si="291"/>
        <v>7</v>
      </c>
    </row>
    <row r="1316" spans="1:21" ht="15.75" customHeight="1">
      <c r="A1316">
        <f t="shared" si="289"/>
        <v>658</v>
      </c>
      <c r="B1316" s="1">
        <v>2017</v>
      </c>
      <c r="C1316">
        <f t="shared" si="317"/>
        <v>7</v>
      </c>
      <c r="D1316" s="1" t="s">
        <v>9</v>
      </c>
      <c r="E1316" s="8" t="s">
        <v>21</v>
      </c>
      <c r="F1316" t="str">
        <f t="shared" si="270"/>
        <v>Dan Sayles</v>
      </c>
      <c r="G1316">
        <v>50</v>
      </c>
      <c r="H1316">
        <f t="shared" ref="H1316" si="336">G1317</f>
        <v>93</v>
      </c>
      <c r="I1316" t="str">
        <f t="shared" si="293"/>
        <v>Lost</v>
      </c>
      <c r="J1316">
        <f t="shared" si="294"/>
        <v>0</v>
      </c>
      <c r="K1316">
        <f t="shared" si="295"/>
        <v>1</v>
      </c>
      <c r="L1316">
        <f t="shared" si="296"/>
        <v>0</v>
      </c>
      <c r="M1316">
        <f t="shared" si="297"/>
        <v>16</v>
      </c>
      <c r="N1316" s="6">
        <f t="shared" si="298"/>
        <v>0</v>
      </c>
      <c r="O1316" t="str">
        <f t="shared" si="299"/>
        <v>N</v>
      </c>
      <c r="P1316" s="14">
        <f>VLOOKUP(E1316, 'Season Position'!$A$88:$C$103,2,FALSE)</f>
        <v>13</v>
      </c>
      <c r="Q1316" s="14" t="str">
        <f>VLOOKUP(E1316, 'Season Position'!$A$88:$C$103,3,FALSE)</f>
        <v>Missed</v>
      </c>
      <c r="R1316">
        <f t="shared" si="300"/>
        <v>0</v>
      </c>
      <c r="S1316" s="21" t="str">
        <f t="shared" si="301"/>
        <v>50-59</v>
      </c>
      <c r="U1316">
        <f t="shared" si="291"/>
        <v>-43</v>
      </c>
    </row>
    <row r="1317" spans="1:21" ht="15.75" customHeight="1">
      <c r="A1317">
        <f t="shared" si="289"/>
        <v>658</v>
      </c>
      <c r="B1317" s="1">
        <v>2017</v>
      </c>
      <c r="C1317">
        <f t="shared" si="317"/>
        <v>7</v>
      </c>
      <c r="D1317" s="1" t="s">
        <v>9</v>
      </c>
      <c r="E1317" s="8" t="s">
        <v>12</v>
      </c>
      <c r="F1317" t="str">
        <f t="shared" si="272"/>
        <v>Max Cubberley</v>
      </c>
      <c r="G1317">
        <v>93</v>
      </c>
      <c r="H1317">
        <f t="shared" ref="H1317" si="337">G1316</f>
        <v>50</v>
      </c>
      <c r="I1317" t="str">
        <f t="shared" si="293"/>
        <v>Won</v>
      </c>
      <c r="J1317">
        <f t="shared" si="294"/>
        <v>1</v>
      </c>
      <c r="K1317">
        <f t="shared" si="295"/>
        <v>0</v>
      </c>
      <c r="L1317">
        <f t="shared" si="296"/>
        <v>0</v>
      </c>
      <c r="M1317">
        <f t="shared" si="297"/>
        <v>5</v>
      </c>
      <c r="N1317" s="6">
        <f t="shared" si="298"/>
        <v>0.73333333333333339</v>
      </c>
      <c r="O1317" t="str">
        <f t="shared" si="299"/>
        <v>N</v>
      </c>
      <c r="P1317" s="14">
        <f>VLOOKUP(E1317, 'Season Position'!$A$88:$C$103,2,FALSE)</f>
        <v>7</v>
      </c>
      <c r="Q1317" s="14" t="str">
        <f>VLOOKUP(E1317, 'Season Position'!$A$88:$C$103,3,FALSE)</f>
        <v>Playoffs</v>
      </c>
      <c r="R1317">
        <f t="shared" si="300"/>
        <v>1</v>
      </c>
      <c r="S1317" s="21" t="str">
        <f t="shared" si="301"/>
        <v>90-99</v>
      </c>
      <c r="U1317">
        <f t="shared" si="291"/>
        <v>43</v>
      </c>
    </row>
    <row r="1318" spans="1:21" ht="15.75" customHeight="1">
      <c r="A1318">
        <f t="shared" si="289"/>
        <v>659</v>
      </c>
      <c r="B1318" s="1">
        <v>2017</v>
      </c>
      <c r="C1318">
        <f t="shared" si="317"/>
        <v>7</v>
      </c>
      <c r="D1318" s="1" t="s">
        <v>9</v>
      </c>
      <c r="E1318" s="8" t="s">
        <v>32</v>
      </c>
      <c r="F1318" t="str">
        <f t="shared" si="270"/>
        <v>David Slater</v>
      </c>
      <c r="G1318">
        <v>85</v>
      </c>
      <c r="H1318">
        <f t="shared" ref="H1318" si="338">G1319</f>
        <v>99</v>
      </c>
      <c r="I1318" t="str">
        <f t="shared" si="293"/>
        <v>Lost</v>
      </c>
      <c r="J1318">
        <f t="shared" si="294"/>
        <v>0</v>
      </c>
      <c r="K1318">
        <f t="shared" si="295"/>
        <v>1</v>
      </c>
      <c r="L1318">
        <f t="shared" si="296"/>
        <v>0</v>
      </c>
      <c r="M1318">
        <f t="shared" si="297"/>
        <v>8</v>
      </c>
      <c r="N1318" s="6">
        <f t="shared" si="298"/>
        <v>0.53333333333333333</v>
      </c>
      <c r="O1318" t="str">
        <f t="shared" si="299"/>
        <v>N</v>
      </c>
      <c r="P1318" s="14">
        <f>VLOOKUP(E1318, 'Season Position'!$A$88:$C$103,2,FALSE)</f>
        <v>14</v>
      </c>
      <c r="Q1318" s="14" t="str">
        <f>VLOOKUP(E1318, 'Season Position'!$A$88:$C$103,3,FALSE)</f>
        <v>Missed</v>
      </c>
      <c r="R1318">
        <f t="shared" si="300"/>
        <v>0</v>
      </c>
      <c r="S1318" s="21" t="str">
        <f t="shared" si="301"/>
        <v>80-89</v>
      </c>
      <c r="U1318">
        <f t="shared" si="291"/>
        <v>-14</v>
      </c>
    </row>
    <row r="1319" spans="1:21" ht="15.75" customHeight="1">
      <c r="A1319">
        <f t="shared" si="289"/>
        <v>659</v>
      </c>
      <c r="B1319" s="1">
        <v>2017</v>
      </c>
      <c r="C1319">
        <f t="shared" si="317"/>
        <v>7</v>
      </c>
      <c r="D1319" s="1" t="s">
        <v>9</v>
      </c>
      <c r="E1319" s="8" t="s">
        <v>13</v>
      </c>
      <c r="F1319" t="str">
        <f t="shared" si="272"/>
        <v>Chris Hill</v>
      </c>
      <c r="G1319">
        <v>99</v>
      </c>
      <c r="H1319">
        <f t="shared" ref="H1319" si="339">G1318</f>
        <v>85</v>
      </c>
      <c r="I1319" t="str">
        <f t="shared" si="293"/>
        <v>Won</v>
      </c>
      <c r="J1319">
        <f t="shared" si="294"/>
        <v>1</v>
      </c>
      <c r="K1319">
        <f t="shared" si="295"/>
        <v>0</v>
      </c>
      <c r="L1319">
        <f t="shared" si="296"/>
        <v>0</v>
      </c>
      <c r="M1319">
        <f t="shared" si="297"/>
        <v>3</v>
      </c>
      <c r="N1319" s="6">
        <f t="shared" si="298"/>
        <v>0.8666666666666667</v>
      </c>
      <c r="O1319" t="str">
        <f t="shared" si="299"/>
        <v>N</v>
      </c>
      <c r="P1319" s="14">
        <f>VLOOKUP(E1319, 'Season Position'!$A$88:$C$103,2,FALSE)</f>
        <v>11</v>
      </c>
      <c r="Q1319" s="14" t="str">
        <f>VLOOKUP(E1319, 'Season Position'!$A$88:$C$103,3,FALSE)</f>
        <v>Missed</v>
      </c>
      <c r="R1319">
        <f t="shared" si="300"/>
        <v>1</v>
      </c>
      <c r="S1319" s="21" t="str">
        <f t="shared" si="301"/>
        <v>90-99</v>
      </c>
      <c r="U1319">
        <f t="shared" si="291"/>
        <v>14</v>
      </c>
    </row>
    <row r="1320" spans="1:21" ht="15.75" customHeight="1">
      <c r="A1320">
        <f t="shared" si="289"/>
        <v>660</v>
      </c>
      <c r="B1320" s="1">
        <v>2017</v>
      </c>
      <c r="C1320">
        <f t="shared" si="317"/>
        <v>7</v>
      </c>
      <c r="D1320" s="1" t="s">
        <v>9</v>
      </c>
      <c r="E1320" s="8" t="s">
        <v>14</v>
      </c>
      <c r="F1320" t="str">
        <f t="shared" si="270"/>
        <v>Stewart Carter</v>
      </c>
      <c r="G1320">
        <v>88</v>
      </c>
      <c r="H1320">
        <f t="shared" ref="H1320" si="340">G1321</f>
        <v>53</v>
      </c>
      <c r="I1320" t="str">
        <f t="shared" si="293"/>
        <v>Won</v>
      </c>
      <c r="J1320">
        <f t="shared" si="294"/>
        <v>1</v>
      </c>
      <c r="K1320">
        <f t="shared" si="295"/>
        <v>0</v>
      </c>
      <c r="L1320">
        <f t="shared" si="296"/>
        <v>0</v>
      </c>
      <c r="M1320">
        <f t="shared" si="297"/>
        <v>6</v>
      </c>
      <c r="N1320" s="6">
        <f t="shared" si="298"/>
        <v>0.66666666666666674</v>
      </c>
      <c r="O1320" t="str">
        <f t="shared" si="299"/>
        <v>N</v>
      </c>
      <c r="P1320" s="14">
        <f>VLOOKUP(E1320, 'Season Position'!$A$88:$C$103,2,FALSE)</f>
        <v>15</v>
      </c>
      <c r="Q1320" s="14" t="str">
        <f>VLOOKUP(E1320, 'Season Position'!$A$88:$C$103,3,FALSE)</f>
        <v>Missed</v>
      </c>
      <c r="R1320">
        <f t="shared" si="300"/>
        <v>1</v>
      </c>
      <c r="S1320" s="21" t="str">
        <f t="shared" si="301"/>
        <v>80-89</v>
      </c>
      <c r="U1320">
        <f t="shared" si="291"/>
        <v>35</v>
      </c>
    </row>
    <row r="1321" spans="1:21" ht="15.75" customHeight="1">
      <c r="A1321">
        <f t="shared" si="289"/>
        <v>660</v>
      </c>
      <c r="B1321" s="1">
        <v>2017</v>
      </c>
      <c r="C1321">
        <f t="shared" si="317"/>
        <v>7</v>
      </c>
      <c r="D1321" s="1" t="s">
        <v>9</v>
      </c>
      <c r="E1321" s="8" t="s">
        <v>72</v>
      </c>
      <c r="F1321" t="str">
        <f t="shared" si="272"/>
        <v>Chris Braithwaite</v>
      </c>
      <c r="G1321">
        <v>53</v>
      </c>
      <c r="H1321">
        <f t="shared" ref="H1321" si="341">G1320</f>
        <v>88</v>
      </c>
      <c r="I1321" t="str">
        <f t="shared" si="293"/>
        <v>Lost</v>
      </c>
      <c r="J1321">
        <f t="shared" si="294"/>
        <v>0</v>
      </c>
      <c r="K1321">
        <f t="shared" si="295"/>
        <v>1</v>
      </c>
      <c r="L1321">
        <f t="shared" si="296"/>
        <v>0</v>
      </c>
      <c r="M1321">
        <f t="shared" si="297"/>
        <v>15</v>
      </c>
      <c r="N1321" s="6">
        <f t="shared" si="298"/>
        <v>6.6666666666666652E-2</v>
      </c>
      <c r="O1321" t="str">
        <f t="shared" si="299"/>
        <v>N</v>
      </c>
      <c r="P1321" s="14">
        <f>VLOOKUP(E1321, 'Season Position'!$A$88:$C$103,2,FALSE)</f>
        <v>9</v>
      </c>
      <c r="Q1321" s="14" t="str">
        <f>VLOOKUP(E1321, 'Season Position'!$A$88:$C$103,3,FALSE)</f>
        <v>Missed</v>
      </c>
      <c r="R1321">
        <f t="shared" si="300"/>
        <v>0</v>
      </c>
      <c r="S1321" s="21" t="str">
        <f t="shared" si="301"/>
        <v>50-59</v>
      </c>
      <c r="U1321">
        <f t="shared" si="291"/>
        <v>-35</v>
      </c>
    </row>
    <row r="1322" spans="1:21" ht="15.75" customHeight="1">
      <c r="A1322">
        <f t="shared" si="289"/>
        <v>661</v>
      </c>
      <c r="B1322" s="1">
        <v>2017</v>
      </c>
      <c r="C1322">
        <f t="shared" si="317"/>
        <v>7</v>
      </c>
      <c r="D1322" s="1" t="s">
        <v>9</v>
      </c>
      <c r="E1322" s="8" t="s">
        <v>28</v>
      </c>
      <c r="F1322" t="str">
        <f t="shared" si="270"/>
        <v>Jamie Blair</v>
      </c>
      <c r="G1322">
        <v>80</v>
      </c>
      <c r="H1322">
        <f t="shared" ref="H1322" si="342">G1323</f>
        <v>56</v>
      </c>
      <c r="I1322" t="str">
        <f t="shared" si="293"/>
        <v>Won</v>
      </c>
      <c r="J1322">
        <f t="shared" si="294"/>
        <v>1</v>
      </c>
      <c r="K1322">
        <f t="shared" si="295"/>
        <v>0</v>
      </c>
      <c r="L1322">
        <f t="shared" si="296"/>
        <v>0</v>
      </c>
      <c r="M1322">
        <f t="shared" si="297"/>
        <v>9</v>
      </c>
      <c r="N1322" s="6">
        <f t="shared" si="298"/>
        <v>0.46666666666666667</v>
      </c>
      <c r="O1322" t="str">
        <f t="shared" si="299"/>
        <v>N</v>
      </c>
      <c r="P1322" s="14">
        <f>VLOOKUP(E1322, 'Season Position'!$A$88:$C$103,2,FALSE)</f>
        <v>1</v>
      </c>
      <c r="Q1322" s="14" t="str">
        <f>VLOOKUP(E1322, 'Season Position'!$A$88:$C$103,3,FALSE)</f>
        <v>Playoffs</v>
      </c>
      <c r="R1322">
        <f t="shared" si="300"/>
        <v>1</v>
      </c>
      <c r="S1322" s="21" t="str">
        <f t="shared" si="301"/>
        <v>80-89</v>
      </c>
      <c r="U1322">
        <f t="shared" si="291"/>
        <v>24</v>
      </c>
    </row>
    <row r="1323" spans="1:21" ht="15.75" customHeight="1">
      <c r="A1323">
        <f t="shared" si="289"/>
        <v>661</v>
      </c>
      <c r="B1323" s="1">
        <v>2017</v>
      </c>
      <c r="C1323">
        <f t="shared" si="317"/>
        <v>7</v>
      </c>
      <c r="D1323" s="1" t="s">
        <v>9</v>
      </c>
      <c r="E1323" s="8" t="s">
        <v>34</v>
      </c>
      <c r="F1323" t="str">
        <f t="shared" si="272"/>
        <v>James Goodson</v>
      </c>
      <c r="G1323">
        <v>56</v>
      </c>
      <c r="H1323">
        <f t="shared" ref="H1323" si="343">G1322</f>
        <v>80</v>
      </c>
      <c r="I1323" t="str">
        <f t="shared" si="293"/>
        <v>Lost</v>
      </c>
      <c r="J1323">
        <f t="shared" si="294"/>
        <v>0</v>
      </c>
      <c r="K1323">
        <f t="shared" si="295"/>
        <v>1</v>
      </c>
      <c r="L1323">
        <f t="shared" si="296"/>
        <v>0</v>
      </c>
      <c r="M1323">
        <f t="shared" si="297"/>
        <v>14</v>
      </c>
      <c r="N1323" s="6">
        <f t="shared" si="298"/>
        <v>0.1333333333333333</v>
      </c>
      <c r="O1323" t="str">
        <f t="shared" si="299"/>
        <v>N</v>
      </c>
      <c r="P1323" s="14">
        <f>VLOOKUP(E1323, 'Season Position'!$A$88:$C$103,2,FALSE)</f>
        <v>16</v>
      </c>
      <c r="Q1323" s="14" t="str">
        <f>VLOOKUP(E1323, 'Season Position'!$A$88:$C$103,3,FALSE)</f>
        <v>Missed</v>
      </c>
      <c r="R1323">
        <f t="shared" si="300"/>
        <v>0</v>
      </c>
      <c r="S1323" s="21" t="str">
        <f t="shared" si="301"/>
        <v>50-59</v>
      </c>
      <c r="U1323">
        <f t="shared" si="291"/>
        <v>-24</v>
      </c>
    </row>
    <row r="1324" spans="1:21" ht="15.75" customHeight="1">
      <c r="A1324">
        <f t="shared" si="289"/>
        <v>662</v>
      </c>
      <c r="B1324" s="1">
        <v>2017</v>
      </c>
      <c r="C1324">
        <f t="shared" si="317"/>
        <v>7</v>
      </c>
      <c r="D1324" s="1" t="s">
        <v>9</v>
      </c>
      <c r="E1324" s="8" t="s">
        <v>18</v>
      </c>
      <c r="F1324" t="str">
        <f t="shared" si="270"/>
        <v>Steve Smith</v>
      </c>
      <c r="G1324">
        <v>66</v>
      </c>
      <c r="H1324">
        <f t="shared" ref="H1324" si="344">G1325</f>
        <v>58</v>
      </c>
      <c r="I1324" t="str">
        <f t="shared" si="293"/>
        <v>Won</v>
      </c>
      <c r="J1324">
        <f t="shared" si="294"/>
        <v>1</v>
      </c>
      <c r="K1324">
        <f t="shared" si="295"/>
        <v>0</v>
      </c>
      <c r="L1324">
        <f t="shared" si="296"/>
        <v>0</v>
      </c>
      <c r="M1324">
        <f t="shared" si="297"/>
        <v>11</v>
      </c>
      <c r="N1324" s="6">
        <f t="shared" si="298"/>
        <v>0.33333333333333337</v>
      </c>
      <c r="O1324" t="str">
        <f t="shared" si="299"/>
        <v>N</v>
      </c>
      <c r="P1324" s="14">
        <f>VLOOKUP(E1324, 'Season Position'!$A$88:$C$103,2,FALSE)</f>
        <v>12</v>
      </c>
      <c r="Q1324" s="14" t="str">
        <f>VLOOKUP(E1324, 'Season Position'!$A$88:$C$103,3,FALSE)</f>
        <v>Missed</v>
      </c>
      <c r="R1324">
        <f t="shared" si="300"/>
        <v>1</v>
      </c>
      <c r="S1324" s="21" t="str">
        <f t="shared" si="301"/>
        <v>60-69</v>
      </c>
      <c r="U1324">
        <f t="shared" si="291"/>
        <v>8</v>
      </c>
    </row>
    <row r="1325" spans="1:21" ht="15.75" customHeight="1">
      <c r="A1325">
        <f t="shared" si="289"/>
        <v>662</v>
      </c>
      <c r="B1325" s="1">
        <v>2017</v>
      </c>
      <c r="C1325">
        <f t="shared" si="317"/>
        <v>7</v>
      </c>
      <c r="D1325" s="1" t="s">
        <v>9</v>
      </c>
      <c r="E1325" s="8" t="s">
        <v>33</v>
      </c>
      <c r="F1325" t="str">
        <f t="shared" si="272"/>
        <v>Geoffrey Manboob</v>
      </c>
      <c r="G1325">
        <v>58</v>
      </c>
      <c r="H1325">
        <f t="shared" ref="H1325" si="345">G1324</f>
        <v>66</v>
      </c>
      <c r="I1325" t="str">
        <f t="shared" si="293"/>
        <v>Lost</v>
      </c>
      <c r="J1325">
        <f t="shared" si="294"/>
        <v>0</v>
      </c>
      <c r="K1325">
        <f t="shared" si="295"/>
        <v>1</v>
      </c>
      <c r="L1325">
        <f t="shared" si="296"/>
        <v>0</v>
      </c>
      <c r="M1325">
        <f t="shared" si="297"/>
        <v>13</v>
      </c>
      <c r="N1325" s="6">
        <f t="shared" si="298"/>
        <v>0.19999999999999996</v>
      </c>
      <c r="O1325" t="str">
        <f t="shared" si="299"/>
        <v>N</v>
      </c>
      <c r="P1325" s="14">
        <f>VLOOKUP(E1325, 'Season Position'!$A$88:$C$103,2,FALSE)</f>
        <v>10</v>
      </c>
      <c r="Q1325" s="14" t="str">
        <f>VLOOKUP(E1325, 'Season Position'!$A$88:$C$103,3,FALSE)</f>
        <v>Missed</v>
      </c>
      <c r="R1325">
        <f t="shared" si="300"/>
        <v>0</v>
      </c>
      <c r="S1325" s="21" t="str">
        <f t="shared" si="301"/>
        <v>50-59</v>
      </c>
      <c r="U1325">
        <f t="shared" si="291"/>
        <v>-8</v>
      </c>
    </row>
    <row r="1326" spans="1:21" ht="15.75" customHeight="1">
      <c r="A1326">
        <f t="shared" si="289"/>
        <v>663</v>
      </c>
      <c r="B1326" s="1">
        <v>2017</v>
      </c>
      <c r="C1326">
        <f t="shared" si="317"/>
        <v>7</v>
      </c>
      <c r="D1326" s="1" t="s">
        <v>9</v>
      </c>
      <c r="E1326" s="8" t="s">
        <v>62</v>
      </c>
      <c r="F1326" t="str">
        <f t="shared" si="270"/>
        <v>Neil Hawke</v>
      </c>
      <c r="G1326">
        <v>65</v>
      </c>
      <c r="H1326">
        <f t="shared" ref="H1326" si="346">G1327</f>
        <v>101</v>
      </c>
      <c r="I1326" t="str">
        <f t="shared" si="293"/>
        <v>Lost</v>
      </c>
      <c r="J1326">
        <f t="shared" si="294"/>
        <v>0</v>
      </c>
      <c r="K1326">
        <f t="shared" si="295"/>
        <v>1</v>
      </c>
      <c r="L1326">
        <f t="shared" si="296"/>
        <v>0</v>
      </c>
      <c r="M1326">
        <f t="shared" si="297"/>
        <v>12</v>
      </c>
      <c r="N1326" s="6">
        <f t="shared" si="298"/>
        <v>0.26666666666666672</v>
      </c>
      <c r="O1326" t="str">
        <f t="shared" si="299"/>
        <v>N</v>
      </c>
      <c r="P1326" s="14">
        <f>VLOOKUP(E1326, 'Season Position'!$A$88:$C$103,2,FALSE)</f>
        <v>2</v>
      </c>
      <c r="Q1326" s="14" t="str">
        <f>VLOOKUP(E1326, 'Season Position'!$A$88:$C$103,3,FALSE)</f>
        <v>Playoffs</v>
      </c>
      <c r="R1326">
        <f t="shared" si="300"/>
        <v>0</v>
      </c>
      <c r="S1326" s="21" t="str">
        <f t="shared" si="301"/>
        <v>60-69</v>
      </c>
      <c r="U1326">
        <f t="shared" si="291"/>
        <v>-36</v>
      </c>
    </row>
    <row r="1327" spans="1:21" ht="15.75" customHeight="1">
      <c r="A1327">
        <f t="shared" si="289"/>
        <v>663</v>
      </c>
      <c r="B1327" s="1">
        <v>2017</v>
      </c>
      <c r="C1327">
        <f t="shared" si="317"/>
        <v>7</v>
      </c>
      <c r="D1327" s="1" t="s">
        <v>9</v>
      </c>
      <c r="E1327" s="8" t="s">
        <v>25</v>
      </c>
      <c r="F1327" t="str">
        <f t="shared" si="272"/>
        <v>Owen Williams</v>
      </c>
      <c r="G1327">
        <v>101</v>
      </c>
      <c r="H1327">
        <f t="shared" ref="H1327" si="347">G1326</f>
        <v>65</v>
      </c>
      <c r="I1327" t="str">
        <f t="shared" si="293"/>
        <v>Won</v>
      </c>
      <c r="J1327">
        <f t="shared" si="294"/>
        <v>1</v>
      </c>
      <c r="K1327">
        <f t="shared" si="295"/>
        <v>0</v>
      </c>
      <c r="L1327">
        <f t="shared" si="296"/>
        <v>0</v>
      </c>
      <c r="M1327">
        <f t="shared" si="297"/>
        <v>2</v>
      </c>
      <c r="N1327" s="6">
        <f t="shared" si="298"/>
        <v>0.93333333333333335</v>
      </c>
      <c r="O1327" t="str">
        <f t="shared" si="299"/>
        <v>Y</v>
      </c>
      <c r="P1327" s="14">
        <f>VLOOKUP(E1327, 'Season Position'!$A$88:$C$103,2,FALSE)</f>
        <v>6</v>
      </c>
      <c r="Q1327" s="14" t="str">
        <f>VLOOKUP(E1327, 'Season Position'!$A$88:$C$103,3,FALSE)</f>
        <v>Playoffs</v>
      </c>
      <c r="R1327">
        <f t="shared" si="300"/>
        <v>1</v>
      </c>
      <c r="S1327" s="21" t="str">
        <f t="shared" si="301"/>
        <v>100-109</v>
      </c>
      <c r="U1327">
        <f t="shared" si="291"/>
        <v>36</v>
      </c>
    </row>
    <row r="1328" spans="1:21" ht="15.75" customHeight="1">
      <c r="A1328">
        <f t="shared" si="289"/>
        <v>664</v>
      </c>
      <c r="B1328" s="1">
        <v>2017</v>
      </c>
      <c r="C1328">
        <f t="shared" si="317"/>
        <v>8</v>
      </c>
      <c r="D1328" s="1" t="s">
        <v>9</v>
      </c>
      <c r="E1328" s="8" t="s">
        <v>25</v>
      </c>
      <c r="F1328" t="str">
        <f t="shared" ref="F1328:F1390" si="348">E1329</f>
        <v>Ben Hendy</v>
      </c>
      <c r="G1328">
        <v>106</v>
      </c>
      <c r="H1328">
        <f t="shared" ref="H1328" si="349">G1329</f>
        <v>49</v>
      </c>
      <c r="I1328" t="str">
        <f t="shared" si="293"/>
        <v>Won</v>
      </c>
      <c r="J1328">
        <f t="shared" si="294"/>
        <v>1</v>
      </c>
      <c r="K1328">
        <f t="shared" si="295"/>
        <v>0</v>
      </c>
      <c r="L1328">
        <f t="shared" si="296"/>
        <v>0</v>
      </c>
      <c r="M1328">
        <f t="shared" si="297"/>
        <v>1</v>
      </c>
      <c r="N1328" s="6">
        <f t="shared" si="298"/>
        <v>1</v>
      </c>
      <c r="O1328" t="str">
        <f t="shared" si="299"/>
        <v>Y</v>
      </c>
      <c r="P1328" s="14">
        <f>VLOOKUP(E1328, 'Season Position'!$A$88:$C$103,2,FALSE)</f>
        <v>6</v>
      </c>
      <c r="Q1328" s="14" t="str">
        <f>VLOOKUP(E1328, 'Season Position'!$A$88:$C$103,3,FALSE)</f>
        <v>Playoffs</v>
      </c>
      <c r="R1328">
        <f t="shared" si="300"/>
        <v>1</v>
      </c>
      <c r="S1328" s="21" t="str">
        <f t="shared" si="301"/>
        <v>100-109</v>
      </c>
      <c r="U1328">
        <f t="shared" si="291"/>
        <v>57</v>
      </c>
    </row>
    <row r="1329" spans="1:21" ht="15.75" customHeight="1">
      <c r="A1329">
        <f t="shared" si="289"/>
        <v>664</v>
      </c>
      <c r="B1329" s="1">
        <v>2017</v>
      </c>
      <c r="C1329">
        <f t="shared" si="317"/>
        <v>8</v>
      </c>
      <c r="D1329" s="1" t="s">
        <v>9</v>
      </c>
      <c r="E1329" s="8" t="s">
        <v>10</v>
      </c>
      <c r="F1329" t="str">
        <f t="shared" ref="F1329:F1391" si="350">E1328</f>
        <v>Neil Hawke</v>
      </c>
      <c r="G1329">
        <v>49</v>
      </c>
      <c r="H1329">
        <f t="shared" ref="H1329" si="351">G1328</f>
        <v>106</v>
      </c>
      <c r="I1329" t="str">
        <f t="shared" si="293"/>
        <v>Lost</v>
      </c>
      <c r="J1329">
        <f t="shared" si="294"/>
        <v>0</v>
      </c>
      <c r="K1329">
        <f t="shared" si="295"/>
        <v>1</v>
      </c>
      <c r="L1329">
        <f t="shared" si="296"/>
        <v>0</v>
      </c>
      <c r="M1329">
        <f t="shared" si="297"/>
        <v>15</v>
      </c>
      <c r="N1329" s="6">
        <f t="shared" si="298"/>
        <v>6.6666666666666652E-2</v>
      </c>
      <c r="O1329" t="str">
        <f t="shared" si="299"/>
        <v>N</v>
      </c>
      <c r="P1329" s="14">
        <f>VLOOKUP(E1329, 'Season Position'!$A$88:$C$103,2,FALSE)</f>
        <v>4</v>
      </c>
      <c r="Q1329" s="14" t="str">
        <f>VLOOKUP(E1329, 'Season Position'!$A$88:$C$103,3,FALSE)</f>
        <v>Playoffs</v>
      </c>
      <c r="R1329">
        <f t="shared" si="300"/>
        <v>0</v>
      </c>
      <c r="S1329" s="21" t="str">
        <f t="shared" si="301"/>
        <v>40-49</v>
      </c>
      <c r="U1329">
        <f t="shared" si="291"/>
        <v>-57</v>
      </c>
    </row>
    <row r="1330" spans="1:21" ht="15.75" customHeight="1">
      <c r="A1330">
        <f t="shared" si="289"/>
        <v>665</v>
      </c>
      <c r="B1330" s="1">
        <v>2017</v>
      </c>
      <c r="C1330">
        <f t="shared" si="317"/>
        <v>8</v>
      </c>
      <c r="D1330" s="1" t="s">
        <v>9</v>
      </c>
      <c r="E1330" s="8" t="s">
        <v>18</v>
      </c>
      <c r="F1330" t="str">
        <f t="shared" si="348"/>
        <v>Chris Braithwaite</v>
      </c>
      <c r="G1330">
        <v>105</v>
      </c>
      <c r="H1330">
        <f t="shared" ref="H1330" si="352">G1331</f>
        <v>96</v>
      </c>
      <c r="I1330" t="str">
        <f t="shared" si="293"/>
        <v>Won</v>
      </c>
      <c r="J1330">
        <f t="shared" si="294"/>
        <v>1</v>
      </c>
      <c r="K1330">
        <f t="shared" si="295"/>
        <v>0</v>
      </c>
      <c r="L1330">
        <f t="shared" si="296"/>
        <v>0</v>
      </c>
      <c r="M1330">
        <f t="shared" si="297"/>
        <v>2</v>
      </c>
      <c r="N1330" s="6">
        <f t="shared" si="298"/>
        <v>0.93333333333333335</v>
      </c>
      <c r="O1330" t="str">
        <f t="shared" si="299"/>
        <v>Y</v>
      </c>
      <c r="P1330" s="14">
        <f>VLOOKUP(E1330, 'Season Position'!$A$88:$C$103,2,FALSE)</f>
        <v>12</v>
      </c>
      <c r="Q1330" s="14" t="str">
        <f>VLOOKUP(E1330, 'Season Position'!$A$88:$C$103,3,FALSE)</f>
        <v>Missed</v>
      </c>
      <c r="R1330">
        <f t="shared" si="300"/>
        <v>1</v>
      </c>
      <c r="S1330" s="21" t="str">
        <f t="shared" si="301"/>
        <v>100-109</v>
      </c>
      <c r="U1330">
        <f t="shared" si="291"/>
        <v>9</v>
      </c>
    </row>
    <row r="1331" spans="1:21" ht="15.75" customHeight="1">
      <c r="A1331">
        <f t="shared" si="289"/>
        <v>665</v>
      </c>
      <c r="B1331" s="1">
        <v>2017</v>
      </c>
      <c r="C1331">
        <f t="shared" si="317"/>
        <v>8</v>
      </c>
      <c r="D1331" s="1" t="s">
        <v>9</v>
      </c>
      <c r="E1331" s="8" t="s">
        <v>14</v>
      </c>
      <c r="F1331" t="str">
        <f t="shared" si="350"/>
        <v>Geoffrey Manboob</v>
      </c>
      <c r="G1331">
        <v>96</v>
      </c>
      <c r="H1331">
        <f t="shared" ref="H1331" si="353">G1330</f>
        <v>105</v>
      </c>
      <c r="I1331" t="str">
        <f t="shared" si="293"/>
        <v>Lost</v>
      </c>
      <c r="J1331">
        <f t="shared" si="294"/>
        <v>0</v>
      </c>
      <c r="K1331">
        <f t="shared" si="295"/>
        <v>1</v>
      </c>
      <c r="L1331">
        <f t="shared" si="296"/>
        <v>0</v>
      </c>
      <c r="M1331">
        <f t="shared" si="297"/>
        <v>3</v>
      </c>
      <c r="N1331" s="6">
        <f t="shared" si="298"/>
        <v>0.8666666666666667</v>
      </c>
      <c r="O1331" t="str">
        <f t="shared" si="299"/>
        <v>N</v>
      </c>
      <c r="P1331" s="14">
        <f>VLOOKUP(E1331, 'Season Position'!$A$88:$C$103,2,FALSE)</f>
        <v>15</v>
      </c>
      <c r="Q1331" s="14" t="str">
        <f>VLOOKUP(E1331, 'Season Position'!$A$88:$C$103,3,FALSE)</f>
        <v>Missed</v>
      </c>
      <c r="R1331">
        <f t="shared" si="300"/>
        <v>0</v>
      </c>
      <c r="S1331" s="21" t="str">
        <f t="shared" si="301"/>
        <v>90-99</v>
      </c>
      <c r="U1331">
        <f t="shared" si="291"/>
        <v>-9</v>
      </c>
    </row>
    <row r="1332" spans="1:21" ht="15.75" customHeight="1">
      <c r="A1332">
        <f t="shared" si="289"/>
        <v>666</v>
      </c>
      <c r="B1332" s="1">
        <v>2017</v>
      </c>
      <c r="C1332">
        <f t="shared" si="317"/>
        <v>8</v>
      </c>
      <c r="D1332" s="1" t="s">
        <v>9</v>
      </c>
      <c r="E1332" s="8" t="s">
        <v>31</v>
      </c>
      <c r="F1332" t="str">
        <f t="shared" si="348"/>
        <v>Owen Williams</v>
      </c>
      <c r="G1332">
        <v>77</v>
      </c>
      <c r="H1332">
        <f t="shared" ref="H1332" si="354">G1333</f>
        <v>89</v>
      </c>
      <c r="I1332" t="str">
        <f t="shared" si="293"/>
        <v>Lost</v>
      </c>
      <c r="J1332">
        <f t="shared" si="294"/>
        <v>0</v>
      </c>
      <c r="K1332">
        <f t="shared" si="295"/>
        <v>1</v>
      </c>
      <c r="L1332">
        <f t="shared" si="296"/>
        <v>0</v>
      </c>
      <c r="M1332">
        <f t="shared" si="297"/>
        <v>11</v>
      </c>
      <c r="N1332" s="6">
        <f t="shared" si="298"/>
        <v>0.33333333333333337</v>
      </c>
      <c r="O1332" t="str">
        <f t="shared" si="299"/>
        <v>N</v>
      </c>
      <c r="P1332" s="14">
        <f>VLOOKUP(E1332, 'Season Position'!$A$88:$C$103,2,FALSE)</f>
        <v>8</v>
      </c>
      <c r="Q1332" s="14" t="str">
        <f>VLOOKUP(E1332, 'Season Position'!$A$88:$C$103,3,FALSE)</f>
        <v>Playoffs</v>
      </c>
      <c r="R1332">
        <f t="shared" si="300"/>
        <v>0</v>
      </c>
      <c r="S1332" s="21" t="str">
        <f t="shared" si="301"/>
        <v>70-79</v>
      </c>
      <c r="U1332">
        <f t="shared" si="291"/>
        <v>-12</v>
      </c>
    </row>
    <row r="1333" spans="1:21" ht="15.75" customHeight="1">
      <c r="A1333">
        <f t="shared" si="289"/>
        <v>666</v>
      </c>
      <c r="B1333" s="1">
        <v>2017</v>
      </c>
      <c r="C1333">
        <f t="shared" si="317"/>
        <v>8</v>
      </c>
      <c r="D1333" s="1" t="s">
        <v>9</v>
      </c>
      <c r="E1333" s="8" t="s">
        <v>62</v>
      </c>
      <c r="F1333" t="str">
        <f t="shared" si="350"/>
        <v>Ian Kulkowski</v>
      </c>
      <c r="G1333">
        <v>89</v>
      </c>
      <c r="H1333">
        <f t="shared" ref="H1333" si="355">G1332</f>
        <v>77</v>
      </c>
      <c r="I1333" t="str">
        <f t="shared" si="293"/>
        <v>Won</v>
      </c>
      <c r="J1333">
        <f t="shared" si="294"/>
        <v>1</v>
      </c>
      <c r="K1333">
        <f t="shared" si="295"/>
        <v>0</v>
      </c>
      <c r="L1333">
        <f t="shared" si="296"/>
        <v>0</v>
      </c>
      <c r="M1333">
        <f t="shared" si="297"/>
        <v>7</v>
      </c>
      <c r="N1333" s="6">
        <f t="shared" si="298"/>
        <v>0.6</v>
      </c>
      <c r="O1333" t="str">
        <f t="shared" si="299"/>
        <v>N</v>
      </c>
      <c r="P1333" s="14">
        <f>VLOOKUP(E1333, 'Season Position'!$A$88:$C$103,2,FALSE)</f>
        <v>2</v>
      </c>
      <c r="Q1333" s="14" t="str">
        <f>VLOOKUP(E1333, 'Season Position'!$A$88:$C$103,3,FALSE)</f>
        <v>Playoffs</v>
      </c>
      <c r="R1333">
        <f t="shared" si="300"/>
        <v>1</v>
      </c>
      <c r="S1333" s="21" t="str">
        <f t="shared" si="301"/>
        <v>80-89</v>
      </c>
      <c r="U1333">
        <f t="shared" si="291"/>
        <v>12</v>
      </c>
    </row>
    <row r="1334" spans="1:21" ht="15.75" customHeight="1">
      <c r="A1334">
        <f t="shared" si="289"/>
        <v>667</v>
      </c>
      <c r="B1334" s="1">
        <v>2017</v>
      </c>
      <c r="C1334">
        <f t="shared" si="317"/>
        <v>8</v>
      </c>
      <c r="D1334" s="1" t="s">
        <v>9</v>
      </c>
      <c r="E1334" s="8" t="s">
        <v>32</v>
      </c>
      <c r="F1334" t="str">
        <f t="shared" si="348"/>
        <v>James Goodson</v>
      </c>
      <c r="G1334">
        <v>34</v>
      </c>
      <c r="H1334">
        <f t="shared" ref="H1334" si="356">G1335</f>
        <v>85</v>
      </c>
      <c r="I1334" t="str">
        <f t="shared" si="293"/>
        <v>Lost</v>
      </c>
      <c r="J1334">
        <f t="shared" si="294"/>
        <v>0</v>
      </c>
      <c r="K1334">
        <f t="shared" si="295"/>
        <v>1</v>
      </c>
      <c r="L1334">
        <f t="shared" si="296"/>
        <v>0</v>
      </c>
      <c r="M1334">
        <f t="shared" si="297"/>
        <v>16</v>
      </c>
      <c r="N1334" s="6">
        <f t="shared" si="298"/>
        <v>0</v>
      </c>
      <c r="O1334" t="str">
        <f t="shared" si="299"/>
        <v>N</v>
      </c>
      <c r="P1334" s="14">
        <f>VLOOKUP(E1334, 'Season Position'!$A$88:$C$103,2,FALSE)</f>
        <v>14</v>
      </c>
      <c r="Q1334" s="14" t="str">
        <f>VLOOKUP(E1334, 'Season Position'!$A$88:$C$103,3,FALSE)</f>
        <v>Missed</v>
      </c>
      <c r="R1334">
        <f t="shared" si="300"/>
        <v>0</v>
      </c>
      <c r="S1334" s="21" t="str">
        <f t="shared" si="301"/>
        <v>30-39</v>
      </c>
      <c r="U1334">
        <f t="shared" si="291"/>
        <v>-51</v>
      </c>
    </row>
    <row r="1335" spans="1:21" ht="15.75" customHeight="1">
      <c r="A1335">
        <f t="shared" si="289"/>
        <v>667</v>
      </c>
      <c r="B1335" s="1">
        <v>2017</v>
      </c>
      <c r="C1335">
        <f t="shared" si="317"/>
        <v>8</v>
      </c>
      <c r="D1335" s="1" t="s">
        <v>9</v>
      </c>
      <c r="E1335" s="8" t="s">
        <v>28</v>
      </c>
      <c r="F1335" t="str">
        <f t="shared" si="350"/>
        <v>Chris Hill</v>
      </c>
      <c r="G1335">
        <v>85</v>
      </c>
      <c r="H1335">
        <f t="shared" ref="H1335" si="357">G1334</f>
        <v>34</v>
      </c>
      <c r="I1335" t="str">
        <f t="shared" si="293"/>
        <v>Won</v>
      </c>
      <c r="J1335">
        <f t="shared" si="294"/>
        <v>1</v>
      </c>
      <c r="K1335">
        <f t="shared" si="295"/>
        <v>0</v>
      </c>
      <c r="L1335">
        <f t="shared" si="296"/>
        <v>0</v>
      </c>
      <c r="M1335">
        <f t="shared" si="297"/>
        <v>8</v>
      </c>
      <c r="N1335" s="6">
        <f t="shared" si="298"/>
        <v>0.53333333333333333</v>
      </c>
      <c r="O1335" t="str">
        <f t="shared" si="299"/>
        <v>N</v>
      </c>
      <c r="P1335" s="14">
        <f>VLOOKUP(E1335, 'Season Position'!$A$88:$C$103,2,FALSE)</f>
        <v>1</v>
      </c>
      <c r="Q1335" s="14" t="str">
        <f>VLOOKUP(E1335, 'Season Position'!$A$88:$C$103,3,FALSE)</f>
        <v>Playoffs</v>
      </c>
      <c r="R1335">
        <f t="shared" si="300"/>
        <v>1</v>
      </c>
      <c r="S1335" s="21" t="str">
        <f t="shared" si="301"/>
        <v>80-89</v>
      </c>
      <c r="U1335">
        <f t="shared" si="291"/>
        <v>51</v>
      </c>
    </row>
    <row r="1336" spans="1:21" ht="15.75" customHeight="1">
      <c r="A1336">
        <f t="shared" si="289"/>
        <v>668</v>
      </c>
      <c r="B1336" s="1">
        <v>2017</v>
      </c>
      <c r="C1336">
        <f t="shared" si="317"/>
        <v>8</v>
      </c>
      <c r="D1336" s="1" t="s">
        <v>9</v>
      </c>
      <c r="E1336" s="8" t="s">
        <v>72</v>
      </c>
      <c r="F1336" t="str">
        <f t="shared" si="348"/>
        <v>Steve Smith</v>
      </c>
      <c r="G1336">
        <v>83</v>
      </c>
      <c r="H1336">
        <f t="shared" ref="H1336" si="358">G1337</f>
        <v>83</v>
      </c>
      <c r="I1336" t="str">
        <f t="shared" si="293"/>
        <v>Tie</v>
      </c>
      <c r="J1336">
        <f t="shared" si="294"/>
        <v>0</v>
      </c>
      <c r="K1336">
        <f t="shared" si="295"/>
        <v>0</v>
      </c>
      <c r="L1336">
        <f t="shared" si="296"/>
        <v>1</v>
      </c>
      <c r="M1336">
        <f t="shared" si="297"/>
        <v>9</v>
      </c>
      <c r="N1336" s="6">
        <f t="shared" si="298"/>
        <v>0.46666666666666667</v>
      </c>
      <c r="O1336" t="str">
        <f t="shared" si="299"/>
        <v>N</v>
      </c>
      <c r="P1336" s="14">
        <f>VLOOKUP(E1336, 'Season Position'!$A$88:$C$103,2,FALSE)</f>
        <v>9</v>
      </c>
      <c r="Q1336" s="14" t="str">
        <f>VLOOKUP(E1336, 'Season Position'!$A$88:$C$103,3,FALSE)</f>
        <v>Missed</v>
      </c>
      <c r="R1336">
        <f t="shared" si="300"/>
        <v>0.5</v>
      </c>
      <c r="S1336" s="21" t="str">
        <f t="shared" si="301"/>
        <v>80-89</v>
      </c>
      <c r="U1336">
        <f t="shared" si="291"/>
        <v>0</v>
      </c>
    </row>
    <row r="1337" spans="1:21" ht="15.75" customHeight="1">
      <c r="A1337">
        <f t="shared" si="289"/>
        <v>668</v>
      </c>
      <c r="B1337" s="1">
        <v>2017</v>
      </c>
      <c r="C1337">
        <f t="shared" si="317"/>
        <v>8</v>
      </c>
      <c r="D1337" s="1" t="s">
        <v>9</v>
      </c>
      <c r="E1337" s="8" t="s">
        <v>33</v>
      </c>
      <c r="F1337" t="str">
        <f t="shared" si="350"/>
        <v>Stewart Carter</v>
      </c>
      <c r="G1337">
        <v>83</v>
      </c>
      <c r="H1337">
        <f t="shared" ref="H1337" si="359">G1336</f>
        <v>83</v>
      </c>
      <c r="I1337" t="str">
        <f t="shared" si="293"/>
        <v>Tie</v>
      </c>
      <c r="J1337">
        <f t="shared" si="294"/>
        <v>0</v>
      </c>
      <c r="K1337">
        <f t="shared" si="295"/>
        <v>0</v>
      </c>
      <c r="L1337">
        <f t="shared" si="296"/>
        <v>1</v>
      </c>
      <c r="M1337">
        <f t="shared" si="297"/>
        <v>9</v>
      </c>
      <c r="N1337" s="6">
        <f t="shared" si="298"/>
        <v>0.46666666666666667</v>
      </c>
      <c r="O1337" t="str">
        <f t="shared" si="299"/>
        <v>N</v>
      </c>
      <c r="P1337" s="14">
        <f>VLOOKUP(E1337, 'Season Position'!$A$88:$C$103,2,FALSE)</f>
        <v>10</v>
      </c>
      <c r="Q1337" s="14" t="str">
        <f>VLOOKUP(E1337, 'Season Position'!$A$88:$C$103,3,FALSE)</f>
        <v>Missed</v>
      </c>
      <c r="R1337">
        <f t="shared" si="300"/>
        <v>0.5</v>
      </c>
      <c r="S1337" s="21" t="str">
        <f t="shared" si="301"/>
        <v>80-89</v>
      </c>
      <c r="U1337">
        <f t="shared" si="291"/>
        <v>0</v>
      </c>
    </row>
    <row r="1338" spans="1:21" ht="15.75" customHeight="1">
      <c r="A1338">
        <f t="shared" si="289"/>
        <v>669</v>
      </c>
      <c r="B1338" s="1">
        <v>2017</v>
      </c>
      <c r="C1338">
        <f t="shared" si="317"/>
        <v>8</v>
      </c>
      <c r="D1338" s="1" t="s">
        <v>9</v>
      </c>
      <c r="E1338" s="8" t="s">
        <v>12</v>
      </c>
      <c r="F1338" t="str">
        <f t="shared" si="348"/>
        <v>Jay Kelly</v>
      </c>
      <c r="G1338">
        <v>94</v>
      </c>
      <c r="H1338">
        <f t="shared" ref="H1338" si="360">G1339</f>
        <v>62</v>
      </c>
      <c r="I1338" t="str">
        <f t="shared" si="293"/>
        <v>Won</v>
      </c>
      <c r="J1338">
        <f t="shared" si="294"/>
        <v>1</v>
      </c>
      <c r="K1338">
        <f t="shared" si="295"/>
        <v>0</v>
      </c>
      <c r="L1338">
        <f t="shared" si="296"/>
        <v>0</v>
      </c>
      <c r="M1338">
        <f t="shared" si="297"/>
        <v>5</v>
      </c>
      <c r="N1338" s="6">
        <f t="shared" si="298"/>
        <v>0.73333333333333339</v>
      </c>
      <c r="O1338" t="str">
        <f t="shared" si="299"/>
        <v>N</v>
      </c>
      <c r="P1338" s="14">
        <f>VLOOKUP(E1338, 'Season Position'!$A$88:$C$103,2,FALSE)</f>
        <v>7</v>
      </c>
      <c r="Q1338" s="14" t="str">
        <f>VLOOKUP(E1338, 'Season Position'!$A$88:$C$103,3,FALSE)</f>
        <v>Playoffs</v>
      </c>
      <c r="R1338">
        <f t="shared" si="300"/>
        <v>1</v>
      </c>
      <c r="S1338" s="21" t="str">
        <f t="shared" si="301"/>
        <v>90-99</v>
      </c>
      <c r="U1338">
        <f t="shared" si="291"/>
        <v>32</v>
      </c>
    </row>
    <row r="1339" spans="1:21" ht="15.75" customHeight="1">
      <c r="A1339">
        <f t="shared" si="289"/>
        <v>669</v>
      </c>
      <c r="B1339" s="1">
        <v>2017</v>
      </c>
      <c r="C1339">
        <f t="shared" si="317"/>
        <v>8</v>
      </c>
      <c r="D1339" s="1" t="s">
        <v>9</v>
      </c>
      <c r="E1339" s="8" t="s">
        <v>30</v>
      </c>
      <c r="F1339" t="str">
        <f t="shared" si="350"/>
        <v>Dan Sayles</v>
      </c>
      <c r="G1339">
        <v>62</v>
      </c>
      <c r="H1339">
        <f t="shared" ref="H1339" si="361">G1338</f>
        <v>94</v>
      </c>
      <c r="I1339" t="str">
        <f t="shared" si="293"/>
        <v>Lost</v>
      </c>
      <c r="J1339">
        <f t="shared" si="294"/>
        <v>0</v>
      </c>
      <c r="K1339">
        <f t="shared" si="295"/>
        <v>1</v>
      </c>
      <c r="L1339">
        <f t="shared" si="296"/>
        <v>0</v>
      </c>
      <c r="M1339">
        <f t="shared" si="297"/>
        <v>13</v>
      </c>
      <c r="N1339" s="6">
        <f t="shared" si="298"/>
        <v>0.19999999999999996</v>
      </c>
      <c r="O1339" t="str">
        <f t="shared" si="299"/>
        <v>N</v>
      </c>
      <c r="P1339" s="14">
        <f>VLOOKUP(E1339, 'Season Position'!$A$88:$C$103,2,FALSE)</f>
        <v>5</v>
      </c>
      <c r="Q1339" s="14" t="str">
        <f>VLOOKUP(E1339, 'Season Position'!$A$88:$C$103,3,FALSE)</f>
        <v>Playoffs</v>
      </c>
      <c r="R1339">
        <f t="shared" si="300"/>
        <v>0</v>
      </c>
      <c r="S1339" s="21" t="str">
        <f t="shared" si="301"/>
        <v>60-69</v>
      </c>
      <c r="U1339">
        <f t="shared" si="291"/>
        <v>-32</v>
      </c>
    </row>
    <row r="1340" spans="1:21" ht="15.75" customHeight="1">
      <c r="A1340">
        <f t="shared" si="289"/>
        <v>670</v>
      </c>
      <c r="B1340" s="1">
        <v>2017</v>
      </c>
      <c r="C1340">
        <f t="shared" si="317"/>
        <v>8</v>
      </c>
      <c r="D1340" s="1" t="s">
        <v>9</v>
      </c>
      <c r="E1340" s="8" t="s">
        <v>34</v>
      </c>
      <c r="F1340" t="str">
        <f t="shared" si="348"/>
        <v>David Slater</v>
      </c>
      <c r="G1340">
        <v>60</v>
      </c>
      <c r="H1340">
        <f t="shared" ref="H1340" si="362">G1341</f>
        <v>64</v>
      </c>
      <c r="I1340" t="str">
        <f t="shared" si="293"/>
        <v>Lost</v>
      </c>
      <c r="J1340">
        <f t="shared" si="294"/>
        <v>0</v>
      </c>
      <c r="K1340">
        <f t="shared" si="295"/>
        <v>1</v>
      </c>
      <c r="L1340">
        <f t="shared" si="296"/>
        <v>0</v>
      </c>
      <c r="M1340">
        <f t="shared" si="297"/>
        <v>14</v>
      </c>
      <c r="N1340" s="6">
        <f t="shared" si="298"/>
        <v>0.1333333333333333</v>
      </c>
      <c r="O1340" t="str">
        <f t="shared" si="299"/>
        <v>N</v>
      </c>
      <c r="P1340" s="14">
        <f>VLOOKUP(E1340, 'Season Position'!$A$88:$C$103,2,FALSE)</f>
        <v>16</v>
      </c>
      <c r="Q1340" s="14" t="str">
        <f>VLOOKUP(E1340, 'Season Position'!$A$88:$C$103,3,FALSE)</f>
        <v>Missed</v>
      </c>
      <c r="R1340">
        <f t="shared" si="300"/>
        <v>0</v>
      </c>
      <c r="S1340" s="21" t="str">
        <f t="shared" si="301"/>
        <v>60-69</v>
      </c>
      <c r="U1340">
        <f t="shared" si="291"/>
        <v>-4</v>
      </c>
    </row>
    <row r="1341" spans="1:21" ht="15.75" customHeight="1">
      <c r="A1341">
        <f t="shared" si="289"/>
        <v>670</v>
      </c>
      <c r="B1341" s="1">
        <v>2017</v>
      </c>
      <c r="C1341">
        <f t="shared" si="317"/>
        <v>8</v>
      </c>
      <c r="D1341" s="1" t="s">
        <v>9</v>
      </c>
      <c r="E1341" s="8" t="s">
        <v>13</v>
      </c>
      <c r="F1341" t="str">
        <f t="shared" si="350"/>
        <v>Jamie Blair</v>
      </c>
      <c r="G1341">
        <v>64</v>
      </c>
      <c r="H1341">
        <f t="shared" ref="H1341" si="363">G1340</f>
        <v>60</v>
      </c>
      <c r="I1341" t="str">
        <f t="shared" si="293"/>
        <v>Won</v>
      </c>
      <c r="J1341">
        <f t="shared" si="294"/>
        <v>1</v>
      </c>
      <c r="K1341">
        <f t="shared" si="295"/>
        <v>0</v>
      </c>
      <c r="L1341">
        <f t="shared" si="296"/>
        <v>0</v>
      </c>
      <c r="M1341">
        <f t="shared" si="297"/>
        <v>12</v>
      </c>
      <c r="N1341" s="6">
        <f t="shared" si="298"/>
        <v>0.26666666666666672</v>
      </c>
      <c r="O1341" t="str">
        <f t="shared" si="299"/>
        <v>N</v>
      </c>
      <c r="P1341" s="14">
        <f>VLOOKUP(E1341, 'Season Position'!$A$88:$C$103,2,FALSE)</f>
        <v>11</v>
      </c>
      <c r="Q1341" s="14" t="str">
        <f>VLOOKUP(E1341, 'Season Position'!$A$88:$C$103,3,FALSE)</f>
        <v>Missed</v>
      </c>
      <c r="R1341">
        <f t="shared" si="300"/>
        <v>1</v>
      </c>
      <c r="S1341" s="21" t="str">
        <f t="shared" si="301"/>
        <v>60-69</v>
      </c>
      <c r="U1341">
        <f t="shared" si="291"/>
        <v>4</v>
      </c>
    </row>
    <row r="1342" spans="1:21" ht="15.75" customHeight="1">
      <c r="A1342">
        <f t="shared" si="289"/>
        <v>671</v>
      </c>
      <c r="B1342" s="1">
        <v>2017</v>
      </c>
      <c r="C1342">
        <f t="shared" si="317"/>
        <v>8</v>
      </c>
      <c r="D1342" s="1" t="s">
        <v>9</v>
      </c>
      <c r="E1342" s="8" t="s">
        <v>26</v>
      </c>
      <c r="F1342" t="str">
        <f t="shared" si="348"/>
        <v>Max Cubberley</v>
      </c>
      <c r="G1342">
        <v>93</v>
      </c>
      <c r="H1342">
        <f t="shared" ref="H1342" si="364">G1343</f>
        <v>96</v>
      </c>
      <c r="I1342" t="str">
        <f t="shared" si="293"/>
        <v>Lost</v>
      </c>
      <c r="J1342">
        <f t="shared" si="294"/>
        <v>0</v>
      </c>
      <c r="K1342">
        <f t="shared" si="295"/>
        <v>1</v>
      </c>
      <c r="L1342">
        <f t="shared" si="296"/>
        <v>0</v>
      </c>
      <c r="M1342">
        <f t="shared" si="297"/>
        <v>6</v>
      </c>
      <c r="N1342" s="6">
        <f t="shared" si="298"/>
        <v>0.66666666666666674</v>
      </c>
      <c r="O1342" t="str">
        <f t="shared" si="299"/>
        <v>N</v>
      </c>
      <c r="P1342" s="14">
        <f>VLOOKUP(E1342, 'Season Position'!$A$88:$C$103,2,FALSE)</f>
        <v>3</v>
      </c>
      <c r="Q1342" s="14" t="str">
        <f>VLOOKUP(E1342, 'Season Position'!$A$88:$C$103,3,FALSE)</f>
        <v>Playoffs</v>
      </c>
      <c r="R1342">
        <f t="shared" si="300"/>
        <v>0</v>
      </c>
      <c r="S1342" s="21" t="str">
        <f t="shared" si="301"/>
        <v>90-99</v>
      </c>
      <c r="U1342">
        <f t="shared" si="291"/>
        <v>-3</v>
      </c>
    </row>
    <row r="1343" spans="1:21" ht="15.75" customHeight="1">
      <c r="A1343">
        <f t="shared" si="289"/>
        <v>671</v>
      </c>
      <c r="B1343" s="1">
        <v>2017</v>
      </c>
      <c r="C1343">
        <f t="shared" si="317"/>
        <v>8</v>
      </c>
      <c r="D1343" s="1" t="s">
        <v>9</v>
      </c>
      <c r="E1343" s="8" t="s">
        <v>21</v>
      </c>
      <c r="F1343" t="str">
        <f t="shared" si="350"/>
        <v>Mat Ward</v>
      </c>
      <c r="G1343">
        <v>96</v>
      </c>
      <c r="H1343">
        <f t="shared" ref="H1343" si="365">G1342</f>
        <v>93</v>
      </c>
      <c r="I1343" t="str">
        <f t="shared" si="293"/>
        <v>Won</v>
      </c>
      <c r="J1343">
        <f t="shared" si="294"/>
        <v>1</v>
      </c>
      <c r="K1343">
        <f t="shared" si="295"/>
        <v>0</v>
      </c>
      <c r="L1343">
        <f t="shared" si="296"/>
        <v>0</v>
      </c>
      <c r="M1343">
        <f t="shared" si="297"/>
        <v>3</v>
      </c>
      <c r="N1343" s="6">
        <f t="shared" si="298"/>
        <v>0.8666666666666667</v>
      </c>
      <c r="O1343" t="str">
        <f t="shared" si="299"/>
        <v>N</v>
      </c>
      <c r="P1343" s="14">
        <f>VLOOKUP(E1343, 'Season Position'!$A$88:$C$103,2,FALSE)</f>
        <v>13</v>
      </c>
      <c r="Q1343" s="14" t="str">
        <f>VLOOKUP(E1343, 'Season Position'!$A$88:$C$103,3,FALSE)</f>
        <v>Missed</v>
      </c>
      <c r="R1343">
        <f t="shared" si="300"/>
        <v>1</v>
      </c>
      <c r="S1343" s="21" t="str">
        <f t="shared" si="301"/>
        <v>90-99</v>
      </c>
      <c r="U1343">
        <f t="shared" si="291"/>
        <v>3</v>
      </c>
    </row>
    <row r="1344" spans="1:21" ht="15.75" customHeight="1">
      <c r="A1344">
        <f t="shared" si="289"/>
        <v>672</v>
      </c>
      <c r="B1344" s="1">
        <v>2017</v>
      </c>
      <c r="C1344">
        <f t="shared" si="317"/>
        <v>9</v>
      </c>
      <c r="D1344" s="1" t="s">
        <v>9</v>
      </c>
      <c r="E1344" s="8" t="s">
        <v>33</v>
      </c>
      <c r="F1344" t="str">
        <f t="shared" si="348"/>
        <v>Ben Hendy</v>
      </c>
      <c r="G1344">
        <v>64</v>
      </c>
      <c r="H1344">
        <f t="shared" ref="H1344" si="366">G1345</f>
        <v>92</v>
      </c>
      <c r="I1344" t="str">
        <f t="shared" si="293"/>
        <v>Lost</v>
      </c>
      <c r="J1344">
        <f t="shared" si="294"/>
        <v>0</v>
      </c>
      <c r="K1344">
        <f t="shared" si="295"/>
        <v>1</v>
      </c>
      <c r="L1344">
        <f t="shared" si="296"/>
        <v>0</v>
      </c>
      <c r="M1344">
        <f t="shared" si="297"/>
        <v>12</v>
      </c>
      <c r="N1344" s="6">
        <f t="shared" si="298"/>
        <v>0.26666666666666672</v>
      </c>
      <c r="O1344" t="str">
        <f t="shared" si="299"/>
        <v>N</v>
      </c>
      <c r="P1344" s="14">
        <f>VLOOKUP(E1344, 'Season Position'!$A$88:$C$103,2,FALSE)</f>
        <v>10</v>
      </c>
      <c r="Q1344" s="14" t="str">
        <f>VLOOKUP(E1344, 'Season Position'!$A$88:$C$103,3,FALSE)</f>
        <v>Missed</v>
      </c>
      <c r="R1344">
        <f t="shared" si="300"/>
        <v>0</v>
      </c>
      <c r="S1344" s="21" t="str">
        <f t="shared" si="301"/>
        <v>60-69</v>
      </c>
      <c r="U1344">
        <f t="shared" si="291"/>
        <v>-28</v>
      </c>
    </row>
    <row r="1345" spans="1:21" ht="15.75" customHeight="1">
      <c r="A1345">
        <f t="shared" ref="A1345:A1408" si="367">A1343+1</f>
        <v>672</v>
      </c>
      <c r="B1345" s="1">
        <v>2017</v>
      </c>
      <c r="C1345">
        <f t="shared" si="317"/>
        <v>9</v>
      </c>
      <c r="D1345" s="1" t="s">
        <v>9</v>
      </c>
      <c r="E1345" s="8" t="s">
        <v>10</v>
      </c>
      <c r="F1345" t="str">
        <f t="shared" si="350"/>
        <v>Steve Smith</v>
      </c>
      <c r="G1345">
        <v>92</v>
      </c>
      <c r="H1345">
        <f t="shared" ref="H1345" si="368">G1344</f>
        <v>64</v>
      </c>
      <c r="I1345" t="str">
        <f t="shared" si="293"/>
        <v>Won</v>
      </c>
      <c r="J1345">
        <f t="shared" si="294"/>
        <v>1</v>
      </c>
      <c r="K1345">
        <f t="shared" si="295"/>
        <v>0</v>
      </c>
      <c r="L1345">
        <f t="shared" si="296"/>
        <v>0</v>
      </c>
      <c r="M1345">
        <f t="shared" si="297"/>
        <v>3</v>
      </c>
      <c r="N1345" s="6">
        <f t="shared" si="298"/>
        <v>0.8666666666666667</v>
      </c>
      <c r="O1345" t="str">
        <f t="shared" si="299"/>
        <v>N</v>
      </c>
      <c r="P1345" s="14">
        <f>VLOOKUP(E1345, 'Season Position'!$A$88:$C$103,2,FALSE)</f>
        <v>4</v>
      </c>
      <c r="Q1345" s="14" t="str">
        <f>VLOOKUP(E1345, 'Season Position'!$A$88:$C$103,3,FALSE)</f>
        <v>Playoffs</v>
      </c>
      <c r="R1345">
        <f t="shared" si="300"/>
        <v>1</v>
      </c>
      <c r="S1345" s="21" t="str">
        <f t="shared" si="301"/>
        <v>90-99</v>
      </c>
      <c r="U1345">
        <f t="shared" ref="U1345:U1408" si="369">G1345-H1345</f>
        <v>28</v>
      </c>
    </row>
    <row r="1346" spans="1:21" ht="15.75" customHeight="1">
      <c r="A1346">
        <f t="shared" si="367"/>
        <v>673</v>
      </c>
      <c r="B1346" s="1">
        <v>2017</v>
      </c>
      <c r="C1346">
        <f t="shared" si="317"/>
        <v>9</v>
      </c>
      <c r="D1346" s="1" t="s">
        <v>9</v>
      </c>
      <c r="E1346" s="8" t="s">
        <v>14</v>
      </c>
      <c r="F1346" t="str">
        <f t="shared" si="348"/>
        <v>Owen Williams</v>
      </c>
      <c r="G1346">
        <v>73</v>
      </c>
      <c r="H1346">
        <f t="shared" ref="H1346" si="370">G1347</f>
        <v>61</v>
      </c>
      <c r="I1346" t="str">
        <f t="shared" ref="I1346:I1409" si="371">IF(G1346&gt;H1346, "Won", IF(G1346&lt;H1346, "Lost", "Tie"))</f>
        <v>Won</v>
      </c>
      <c r="J1346">
        <f t="shared" ref="J1346:J1409" si="372">IF(I1346="Won", 1, 0)</f>
        <v>1</v>
      </c>
      <c r="K1346">
        <f t="shared" ref="K1346:K1409" si="373">IF(I1346="Lost", 1, 0)</f>
        <v>0</v>
      </c>
      <c r="L1346">
        <f t="shared" ref="L1346:L1409" si="374">IF(I1346="Tie", 1, 0)</f>
        <v>0</v>
      </c>
      <c r="M1346">
        <f t="shared" ref="M1346:M1409" si="375">1+SUMPRODUCT(($B$2:$B$10000=B1346)*($C$2:$C$10000=C1346)*($G$2:$G$10000&gt;G1346))</f>
        <v>7</v>
      </c>
      <c r="N1346" s="6">
        <f t="shared" ref="N1346:N1409" si="376">1-((M1346-1)/15)</f>
        <v>0.6</v>
      </c>
      <c r="O1346" t="str">
        <f t="shared" ref="O1346:O1409" si="377">IF(G1346&gt;99, "Y", "N")</f>
        <v>N</v>
      </c>
      <c r="P1346" s="14">
        <f>VLOOKUP(E1346, 'Season Position'!$A$88:$C$103,2,FALSE)</f>
        <v>15</v>
      </c>
      <c r="Q1346" s="14" t="str">
        <f>VLOOKUP(E1346, 'Season Position'!$A$88:$C$103,3,FALSE)</f>
        <v>Missed</v>
      </c>
      <c r="R1346">
        <f t="shared" ref="R1346:R1409" si="378">IF(J1346=1, 1, IF(L1346=1, 0.5, 0))</f>
        <v>1</v>
      </c>
      <c r="S1346" s="21" t="str">
        <f t="shared" ref="S1346:S1409" si="379">ROUNDDOWN(G1346/10,0)*10&amp;"-"&amp;ROUNDDOWN(G1346/10,0)*10+9</f>
        <v>70-79</v>
      </c>
      <c r="U1346">
        <f t="shared" si="369"/>
        <v>12</v>
      </c>
    </row>
    <row r="1347" spans="1:21" ht="15.75" customHeight="1">
      <c r="A1347">
        <f t="shared" si="367"/>
        <v>673</v>
      </c>
      <c r="B1347" s="1">
        <v>2017</v>
      </c>
      <c r="C1347">
        <f t="shared" si="317"/>
        <v>9</v>
      </c>
      <c r="D1347" s="1" t="s">
        <v>9</v>
      </c>
      <c r="E1347" s="8" t="s">
        <v>62</v>
      </c>
      <c r="F1347" t="str">
        <f t="shared" si="350"/>
        <v>Chris Braithwaite</v>
      </c>
      <c r="G1347">
        <v>61</v>
      </c>
      <c r="H1347">
        <f t="shared" ref="H1347" si="380">G1346</f>
        <v>73</v>
      </c>
      <c r="I1347" t="str">
        <f t="shared" si="371"/>
        <v>Lost</v>
      </c>
      <c r="J1347">
        <f t="shared" si="372"/>
        <v>0</v>
      </c>
      <c r="K1347">
        <f t="shared" si="373"/>
        <v>1</v>
      </c>
      <c r="L1347">
        <f t="shared" si="374"/>
        <v>0</v>
      </c>
      <c r="M1347">
        <f t="shared" si="375"/>
        <v>14</v>
      </c>
      <c r="N1347" s="6">
        <f t="shared" si="376"/>
        <v>0.1333333333333333</v>
      </c>
      <c r="O1347" t="str">
        <f t="shared" si="377"/>
        <v>N</v>
      </c>
      <c r="P1347" s="14">
        <f>VLOOKUP(E1347, 'Season Position'!$A$88:$C$103,2,FALSE)</f>
        <v>2</v>
      </c>
      <c r="Q1347" s="14" t="str">
        <f>VLOOKUP(E1347, 'Season Position'!$A$88:$C$103,3,FALSE)</f>
        <v>Playoffs</v>
      </c>
      <c r="R1347">
        <f t="shared" si="378"/>
        <v>0</v>
      </c>
      <c r="S1347" s="21" t="str">
        <f t="shared" si="379"/>
        <v>60-69</v>
      </c>
      <c r="U1347">
        <f t="shared" si="369"/>
        <v>-12</v>
      </c>
    </row>
    <row r="1348" spans="1:21" ht="15.75" customHeight="1">
      <c r="A1348">
        <f t="shared" si="367"/>
        <v>674</v>
      </c>
      <c r="B1348" s="1">
        <v>2017</v>
      </c>
      <c r="C1348">
        <f t="shared" si="317"/>
        <v>9</v>
      </c>
      <c r="D1348" s="1" t="s">
        <v>9</v>
      </c>
      <c r="E1348" s="8" t="s">
        <v>32</v>
      </c>
      <c r="F1348" t="str">
        <f t="shared" si="348"/>
        <v>Jay Kelly</v>
      </c>
      <c r="G1348">
        <v>71</v>
      </c>
      <c r="H1348">
        <f t="shared" ref="H1348" si="381">G1349</f>
        <v>64</v>
      </c>
      <c r="I1348" t="str">
        <f t="shared" si="371"/>
        <v>Won</v>
      </c>
      <c r="J1348">
        <f t="shared" si="372"/>
        <v>1</v>
      </c>
      <c r="K1348">
        <f t="shared" si="373"/>
        <v>0</v>
      </c>
      <c r="L1348">
        <f t="shared" si="374"/>
        <v>0</v>
      </c>
      <c r="M1348">
        <f t="shared" si="375"/>
        <v>9</v>
      </c>
      <c r="N1348" s="6">
        <f t="shared" si="376"/>
        <v>0.46666666666666667</v>
      </c>
      <c r="O1348" t="str">
        <f t="shared" si="377"/>
        <v>N</v>
      </c>
      <c r="P1348" s="14">
        <f>VLOOKUP(E1348, 'Season Position'!$A$88:$C$103,2,FALSE)</f>
        <v>14</v>
      </c>
      <c r="Q1348" s="14" t="str">
        <f>VLOOKUP(E1348, 'Season Position'!$A$88:$C$103,3,FALSE)</f>
        <v>Missed</v>
      </c>
      <c r="R1348">
        <f t="shared" si="378"/>
        <v>1</v>
      </c>
      <c r="S1348" s="21" t="str">
        <f t="shared" si="379"/>
        <v>70-79</v>
      </c>
      <c r="U1348">
        <f t="shared" si="369"/>
        <v>7</v>
      </c>
    </row>
    <row r="1349" spans="1:21" ht="15.75" customHeight="1">
      <c r="A1349">
        <f t="shared" si="367"/>
        <v>674</v>
      </c>
      <c r="B1349" s="1">
        <v>2017</v>
      </c>
      <c r="C1349">
        <f t="shared" si="317"/>
        <v>9</v>
      </c>
      <c r="D1349" s="1" t="s">
        <v>9</v>
      </c>
      <c r="E1349" s="8" t="s">
        <v>30</v>
      </c>
      <c r="F1349" t="str">
        <f t="shared" si="350"/>
        <v>Chris Hill</v>
      </c>
      <c r="G1349">
        <v>64</v>
      </c>
      <c r="H1349">
        <f t="shared" ref="H1349" si="382">G1348</f>
        <v>71</v>
      </c>
      <c r="I1349" t="str">
        <f t="shared" si="371"/>
        <v>Lost</v>
      </c>
      <c r="J1349">
        <f t="shared" si="372"/>
        <v>0</v>
      </c>
      <c r="K1349">
        <f t="shared" si="373"/>
        <v>1</v>
      </c>
      <c r="L1349">
        <f t="shared" si="374"/>
        <v>0</v>
      </c>
      <c r="M1349">
        <f t="shared" si="375"/>
        <v>12</v>
      </c>
      <c r="N1349" s="6">
        <f t="shared" si="376"/>
        <v>0.26666666666666672</v>
      </c>
      <c r="O1349" t="str">
        <f t="shared" si="377"/>
        <v>N</v>
      </c>
      <c r="P1349" s="14">
        <f>VLOOKUP(E1349, 'Season Position'!$A$88:$C$103,2,FALSE)</f>
        <v>5</v>
      </c>
      <c r="Q1349" s="14" t="str">
        <f>VLOOKUP(E1349, 'Season Position'!$A$88:$C$103,3,FALSE)</f>
        <v>Playoffs</v>
      </c>
      <c r="R1349">
        <f t="shared" si="378"/>
        <v>0</v>
      </c>
      <c r="S1349" s="21" t="str">
        <f t="shared" si="379"/>
        <v>60-69</v>
      </c>
      <c r="U1349">
        <f t="shared" si="369"/>
        <v>-7</v>
      </c>
    </row>
    <row r="1350" spans="1:21" ht="15.75" customHeight="1">
      <c r="A1350">
        <f t="shared" si="367"/>
        <v>675</v>
      </c>
      <c r="B1350" s="1">
        <v>2017</v>
      </c>
      <c r="C1350">
        <f t="shared" si="317"/>
        <v>9</v>
      </c>
      <c r="D1350" s="1" t="s">
        <v>9</v>
      </c>
      <c r="E1350" s="8" t="s">
        <v>18</v>
      </c>
      <c r="F1350" t="str">
        <f t="shared" si="348"/>
        <v>Ian Kulkowski</v>
      </c>
      <c r="G1350">
        <v>73</v>
      </c>
      <c r="H1350">
        <f t="shared" ref="H1350" si="383">G1351</f>
        <v>90</v>
      </c>
      <c r="I1350" t="str">
        <f t="shared" si="371"/>
        <v>Lost</v>
      </c>
      <c r="J1350">
        <f t="shared" si="372"/>
        <v>0</v>
      </c>
      <c r="K1350">
        <f t="shared" si="373"/>
        <v>1</v>
      </c>
      <c r="L1350">
        <f t="shared" si="374"/>
        <v>0</v>
      </c>
      <c r="M1350">
        <f t="shared" si="375"/>
        <v>7</v>
      </c>
      <c r="N1350" s="6">
        <f t="shared" si="376"/>
        <v>0.6</v>
      </c>
      <c r="O1350" t="str">
        <f t="shared" si="377"/>
        <v>N</v>
      </c>
      <c r="P1350" s="14">
        <f>VLOOKUP(E1350, 'Season Position'!$A$88:$C$103,2,FALSE)</f>
        <v>12</v>
      </c>
      <c r="Q1350" s="14" t="str">
        <f>VLOOKUP(E1350, 'Season Position'!$A$88:$C$103,3,FALSE)</f>
        <v>Missed</v>
      </c>
      <c r="R1350">
        <f t="shared" si="378"/>
        <v>0</v>
      </c>
      <c r="S1350" s="21" t="str">
        <f t="shared" si="379"/>
        <v>70-79</v>
      </c>
      <c r="U1350">
        <f t="shared" si="369"/>
        <v>-17</v>
      </c>
    </row>
    <row r="1351" spans="1:21" ht="15.75" customHeight="1">
      <c r="A1351">
        <f t="shared" si="367"/>
        <v>675</v>
      </c>
      <c r="B1351" s="1">
        <v>2017</v>
      </c>
      <c r="C1351">
        <f t="shared" si="317"/>
        <v>9</v>
      </c>
      <c r="D1351" s="1" t="s">
        <v>9</v>
      </c>
      <c r="E1351" s="8" t="s">
        <v>31</v>
      </c>
      <c r="F1351" t="str">
        <f t="shared" si="350"/>
        <v>Geoffrey Manboob</v>
      </c>
      <c r="G1351">
        <v>90</v>
      </c>
      <c r="H1351">
        <f t="shared" ref="H1351" si="384">G1350</f>
        <v>73</v>
      </c>
      <c r="I1351" t="str">
        <f t="shared" si="371"/>
        <v>Won</v>
      </c>
      <c r="J1351">
        <f t="shared" si="372"/>
        <v>1</v>
      </c>
      <c r="K1351">
        <f t="shared" si="373"/>
        <v>0</v>
      </c>
      <c r="L1351">
        <f t="shared" si="374"/>
        <v>0</v>
      </c>
      <c r="M1351">
        <f t="shared" si="375"/>
        <v>4</v>
      </c>
      <c r="N1351" s="6">
        <f t="shared" si="376"/>
        <v>0.8</v>
      </c>
      <c r="O1351" t="str">
        <f t="shared" si="377"/>
        <v>N</v>
      </c>
      <c r="P1351" s="14">
        <f>VLOOKUP(E1351, 'Season Position'!$A$88:$C$103,2,FALSE)</f>
        <v>8</v>
      </c>
      <c r="Q1351" s="14" t="str">
        <f>VLOOKUP(E1351, 'Season Position'!$A$88:$C$103,3,FALSE)</f>
        <v>Playoffs</v>
      </c>
      <c r="R1351">
        <f t="shared" si="378"/>
        <v>1</v>
      </c>
      <c r="S1351" s="21" t="str">
        <f t="shared" si="379"/>
        <v>90-99</v>
      </c>
      <c r="U1351">
        <f t="shared" si="369"/>
        <v>17</v>
      </c>
    </row>
    <row r="1352" spans="1:21" ht="15.75" customHeight="1">
      <c r="A1352">
        <f t="shared" si="367"/>
        <v>676</v>
      </c>
      <c r="B1352" s="1">
        <v>2017</v>
      </c>
      <c r="C1352">
        <f t="shared" si="317"/>
        <v>9</v>
      </c>
      <c r="D1352" s="1" t="s">
        <v>9</v>
      </c>
      <c r="E1352" s="8" t="s">
        <v>13</v>
      </c>
      <c r="F1352" t="str">
        <f t="shared" si="348"/>
        <v>Mat Ward</v>
      </c>
      <c r="G1352">
        <v>90</v>
      </c>
      <c r="H1352">
        <f t="shared" ref="H1352" si="385">G1353</f>
        <v>94</v>
      </c>
      <c r="I1352" t="str">
        <f t="shared" si="371"/>
        <v>Lost</v>
      </c>
      <c r="J1352">
        <f t="shared" si="372"/>
        <v>0</v>
      </c>
      <c r="K1352">
        <f t="shared" si="373"/>
        <v>1</v>
      </c>
      <c r="L1352">
        <f t="shared" si="374"/>
        <v>0</v>
      </c>
      <c r="M1352">
        <f t="shared" si="375"/>
        <v>4</v>
      </c>
      <c r="N1352" s="6">
        <f t="shared" si="376"/>
        <v>0.8</v>
      </c>
      <c r="O1352" t="str">
        <f t="shared" si="377"/>
        <v>N</v>
      </c>
      <c r="P1352" s="14">
        <f>VLOOKUP(E1352, 'Season Position'!$A$88:$C$103,2,FALSE)</f>
        <v>11</v>
      </c>
      <c r="Q1352" s="14" t="str">
        <f>VLOOKUP(E1352, 'Season Position'!$A$88:$C$103,3,FALSE)</f>
        <v>Missed</v>
      </c>
      <c r="R1352">
        <f t="shared" si="378"/>
        <v>0</v>
      </c>
      <c r="S1352" s="21" t="str">
        <f t="shared" si="379"/>
        <v>90-99</v>
      </c>
      <c r="U1352">
        <f t="shared" si="369"/>
        <v>-4</v>
      </c>
    </row>
    <row r="1353" spans="1:21" ht="15.75" customHeight="1">
      <c r="A1353">
        <f t="shared" si="367"/>
        <v>676</v>
      </c>
      <c r="B1353" s="1">
        <v>2017</v>
      </c>
      <c r="C1353">
        <f t="shared" si="317"/>
        <v>9</v>
      </c>
      <c r="D1353" s="1" t="s">
        <v>9</v>
      </c>
      <c r="E1353" s="8" t="s">
        <v>26</v>
      </c>
      <c r="F1353" t="str">
        <f t="shared" si="350"/>
        <v>David Slater</v>
      </c>
      <c r="G1353">
        <v>94</v>
      </c>
      <c r="H1353">
        <f t="shared" ref="H1353" si="386">G1352</f>
        <v>90</v>
      </c>
      <c r="I1353" t="str">
        <f t="shared" si="371"/>
        <v>Won</v>
      </c>
      <c r="J1353">
        <f t="shared" si="372"/>
        <v>1</v>
      </c>
      <c r="K1353">
        <f t="shared" si="373"/>
        <v>0</v>
      </c>
      <c r="L1353">
        <f t="shared" si="374"/>
        <v>0</v>
      </c>
      <c r="M1353">
        <f t="shared" si="375"/>
        <v>2</v>
      </c>
      <c r="N1353" s="6">
        <f t="shared" si="376"/>
        <v>0.93333333333333335</v>
      </c>
      <c r="O1353" t="str">
        <f t="shared" si="377"/>
        <v>N</v>
      </c>
      <c r="P1353" s="14">
        <f>VLOOKUP(E1353, 'Season Position'!$A$88:$C$103,2,FALSE)</f>
        <v>3</v>
      </c>
      <c r="Q1353" s="14" t="str">
        <f>VLOOKUP(E1353, 'Season Position'!$A$88:$C$103,3,FALSE)</f>
        <v>Playoffs</v>
      </c>
      <c r="R1353">
        <f t="shared" si="378"/>
        <v>1</v>
      </c>
      <c r="S1353" s="21" t="str">
        <f t="shared" si="379"/>
        <v>90-99</v>
      </c>
      <c r="U1353">
        <f t="shared" si="369"/>
        <v>4</v>
      </c>
    </row>
    <row r="1354" spans="1:21" ht="15.75" customHeight="1">
      <c r="A1354">
        <f t="shared" si="367"/>
        <v>677</v>
      </c>
      <c r="B1354" s="1">
        <v>2017</v>
      </c>
      <c r="C1354">
        <f t="shared" si="317"/>
        <v>9</v>
      </c>
      <c r="D1354" s="1" t="s">
        <v>9</v>
      </c>
      <c r="E1354" s="8" t="s">
        <v>21</v>
      </c>
      <c r="F1354" t="str">
        <f t="shared" si="348"/>
        <v>Jamie Blair</v>
      </c>
      <c r="G1354">
        <v>85</v>
      </c>
      <c r="H1354">
        <f t="shared" ref="H1354" si="387">G1355</f>
        <v>56</v>
      </c>
      <c r="I1354" t="str">
        <f t="shared" si="371"/>
        <v>Won</v>
      </c>
      <c r="J1354">
        <f t="shared" si="372"/>
        <v>1</v>
      </c>
      <c r="K1354">
        <f t="shared" si="373"/>
        <v>0</v>
      </c>
      <c r="L1354">
        <f t="shared" si="374"/>
        <v>0</v>
      </c>
      <c r="M1354">
        <f t="shared" si="375"/>
        <v>6</v>
      </c>
      <c r="N1354" s="6">
        <f t="shared" si="376"/>
        <v>0.66666666666666674</v>
      </c>
      <c r="O1354" t="str">
        <f t="shared" si="377"/>
        <v>N</v>
      </c>
      <c r="P1354" s="14">
        <f>VLOOKUP(E1354, 'Season Position'!$A$88:$C$103,2,FALSE)</f>
        <v>13</v>
      </c>
      <c r="Q1354" s="14" t="str">
        <f>VLOOKUP(E1354, 'Season Position'!$A$88:$C$103,3,FALSE)</f>
        <v>Missed</v>
      </c>
      <c r="R1354">
        <f t="shared" si="378"/>
        <v>1</v>
      </c>
      <c r="S1354" s="21" t="str">
        <f t="shared" si="379"/>
        <v>80-89</v>
      </c>
      <c r="U1354">
        <f t="shared" si="369"/>
        <v>29</v>
      </c>
    </row>
    <row r="1355" spans="1:21" ht="15.75" customHeight="1">
      <c r="A1355">
        <f t="shared" si="367"/>
        <v>677</v>
      </c>
      <c r="B1355" s="1">
        <v>2017</v>
      </c>
      <c r="C1355">
        <f t="shared" si="317"/>
        <v>9</v>
      </c>
      <c r="D1355" s="1" t="s">
        <v>9</v>
      </c>
      <c r="E1355" s="8" t="s">
        <v>34</v>
      </c>
      <c r="F1355" t="str">
        <f t="shared" si="350"/>
        <v>Max Cubberley</v>
      </c>
      <c r="G1355">
        <v>56</v>
      </c>
      <c r="H1355">
        <f t="shared" ref="H1355" si="388">G1354</f>
        <v>85</v>
      </c>
      <c r="I1355" t="str">
        <f t="shared" si="371"/>
        <v>Lost</v>
      </c>
      <c r="J1355">
        <f t="shared" si="372"/>
        <v>0</v>
      </c>
      <c r="K1355">
        <f t="shared" si="373"/>
        <v>1</v>
      </c>
      <c r="L1355">
        <f t="shared" si="374"/>
        <v>0</v>
      </c>
      <c r="M1355">
        <f t="shared" si="375"/>
        <v>16</v>
      </c>
      <c r="N1355" s="6">
        <f t="shared" si="376"/>
        <v>0</v>
      </c>
      <c r="O1355" t="str">
        <f t="shared" si="377"/>
        <v>N</v>
      </c>
      <c r="P1355" s="14">
        <f>VLOOKUP(E1355, 'Season Position'!$A$88:$C$103,2,FALSE)</f>
        <v>16</v>
      </c>
      <c r="Q1355" s="14" t="str">
        <f>VLOOKUP(E1355, 'Season Position'!$A$88:$C$103,3,FALSE)</f>
        <v>Missed</v>
      </c>
      <c r="R1355">
        <f t="shared" si="378"/>
        <v>0</v>
      </c>
      <c r="S1355" s="21" t="str">
        <f t="shared" si="379"/>
        <v>50-59</v>
      </c>
      <c r="U1355">
        <f t="shared" si="369"/>
        <v>-29</v>
      </c>
    </row>
    <row r="1356" spans="1:21" ht="15.75" customHeight="1">
      <c r="A1356">
        <f t="shared" si="367"/>
        <v>678</v>
      </c>
      <c r="B1356" s="1">
        <v>2017</v>
      </c>
      <c r="C1356">
        <f t="shared" si="317"/>
        <v>9</v>
      </c>
      <c r="D1356" s="1" t="s">
        <v>9</v>
      </c>
      <c r="E1356" s="8" t="s">
        <v>72</v>
      </c>
      <c r="F1356" t="str">
        <f t="shared" si="348"/>
        <v>Neil Hawke</v>
      </c>
      <c r="G1356">
        <v>68</v>
      </c>
      <c r="H1356">
        <f t="shared" ref="H1356" si="389">G1357</f>
        <v>97</v>
      </c>
      <c r="I1356" t="str">
        <f t="shared" si="371"/>
        <v>Lost</v>
      </c>
      <c r="J1356">
        <f t="shared" si="372"/>
        <v>0</v>
      </c>
      <c r="K1356">
        <f t="shared" si="373"/>
        <v>1</v>
      </c>
      <c r="L1356">
        <f t="shared" si="374"/>
        <v>0</v>
      </c>
      <c r="M1356">
        <f t="shared" si="375"/>
        <v>10</v>
      </c>
      <c r="N1356" s="6">
        <f t="shared" si="376"/>
        <v>0.4</v>
      </c>
      <c r="O1356" t="str">
        <f t="shared" si="377"/>
        <v>N</v>
      </c>
      <c r="P1356" s="14">
        <f>VLOOKUP(E1356, 'Season Position'!$A$88:$C$103,2,FALSE)</f>
        <v>9</v>
      </c>
      <c r="Q1356" s="14" t="str">
        <f>VLOOKUP(E1356, 'Season Position'!$A$88:$C$103,3,FALSE)</f>
        <v>Missed</v>
      </c>
      <c r="R1356">
        <f t="shared" si="378"/>
        <v>0</v>
      </c>
      <c r="S1356" s="21" t="str">
        <f t="shared" si="379"/>
        <v>60-69</v>
      </c>
      <c r="U1356">
        <f t="shared" si="369"/>
        <v>-29</v>
      </c>
    </row>
    <row r="1357" spans="1:21" ht="15.75" customHeight="1">
      <c r="A1357">
        <f t="shared" si="367"/>
        <v>678</v>
      </c>
      <c r="B1357" s="1">
        <v>2017</v>
      </c>
      <c r="C1357">
        <f t="shared" si="317"/>
        <v>9</v>
      </c>
      <c r="D1357" s="1" t="s">
        <v>9</v>
      </c>
      <c r="E1357" s="8" t="s">
        <v>25</v>
      </c>
      <c r="F1357" t="str">
        <f t="shared" si="350"/>
        <v>Stewart Carter</v>
      </c>
      <c r="G1357">
        <v>97</v>
      </c>
      <c r="H1357">
        <f t="shared" ref="H1357" si="390">G1356</f>
        <v>68</v>
      </c>
      <c r="I1357" t="str">
        <f t="shared" si="371"/>
        <v>Won</v>
      </c>
      <c r="J1357">
        <f t="shared" si="372"/>
        <v>1</v>
      </c>
      <c r="K1357">
        <f t="shared" si="373"/>
        <v>0</v>
      </c>
      <c r="L1357">
        <f t="shared" si="374"/>
        <v>0</v>
      </c>
      <c r="M1357">
        <f t="shared" si="375"/>
        <v>1</v>
      </c>
      <c r="N1357" s="6">
        <f t="shared" si="376"/>
        <v>1</v>
      </c>
      <c r="O1357" t="str">
        <f t="shared" si="377"/>
        <v>N</v>
      </c>
      <c r="P1357" s="14">
        <f>VLOOKUP(E1357, 'Season Position'!$A$88:$C$103,2,FALSE)</f>
        <v>6</v>
      </c>
      <c r="Q1357" s="14" t="str">
        <f>VLOOKUP(E1357, 'Season Position'!$A$88:$C$103,3,FALSE)</f>
        <v>Playoffs</v>
      </c>
      <c r="R1357">
        <f t="shared" si="378"/>
        <v>1</v>
      </c>
      <c r="S1357" s="21" t="str">
        <f t="shared" si="379"/>
        <v>90-99</v>
      </c>
      <c r="U1357">
        <f t="shared" si="369"/>
        <v>29</v>
      </c>
    </row>
    <row r="1358" spans="1:21" ht="15.75" customHeight="1">
      <c r="A1358">
        <f t="shared" si="367"/>
        <v>679</v>
      </c>
      <c r="B1358" s="1">
        <v>2017</v>
      </c>
      <c r="C1358">
        <f t="shared" si="317"/>
        <v>9</v>
      </c>
      <c r="D1358" s="1" t="s">
        <v>9</v>
      </c>
      <c r="E1358" s="8" t="s">
        <v>28</v>
      </c>
      <c r="F1358" t="str">
        <f t="shared" si="348"/>
        <v>Dan Sayles</v>
      </c>
      <c r="G1358">
        <v>67</v>
      </c>
      <c r="H1358">
        <f t="shared" ref="H1358" si="391">G1359</f>
        <v>61</v>
      </c>
      <c r="I1358" t="str">
        <f t="shared" si="371"/>
        <v>Won</v>
      </c>
      <c r="J1358">
        <f t="shared" si="372"/>
        <v>1</v>
      </c>
      <c r="K1358">
        <f t="shared" si="373"/>
        <v>0</v>
      </c>
      <c r="L1358">
        <f t="shared" si="374"/>
        <v>0</v>
      </c>
      <c r="M1358">
        <f t="shared" si="375"/>
        <v>11</v>
      </c>
      <c r="N1358" s="6">
        <f t="shared" si="376"/>
        <v>0.33333333333333337</v>
      </c>
      <c r="O1358" t="str">
        <f t="shared" si="377"/>
        <v>N</v>
      </c>
      <c r="P1358" s="14">
        <f>VLOOKUP(E1358, 'Season Position'!$A$88:$C$103,2,FALSE)</f>
        <v>1</v>
      </c>
      <c r="Q1358" s="14" t="str">
        <f>VLOOKUP(E1358, 'Season Position'!$A$88:$C$103,3,FALSE)</f>
        <v>Playoffs</v>
      </c>
      <c r="R1358">
        <f t="shared" si="378"/>
        <v>1</v>
      </c>
      <c r="S1358" s="21" t="str">
        <f t="shared" si="379"/>
        <v>60-69</v>
      </c>
      <c r="U1358">
        <f t="shared" si="369"/>
        <v>6</v>
      </c>
    </row>
    <row r="1359" spans="1:21" ht="15.75" customHeight="1">
      <c r="A1359">
        <f t="shared" si="367"/>
        <v>679</v>
      </c>
      <c r="B1359" s="1">
        <v>2017</v>
      </c>
      <c r="C1359">
        <f t="shared" si="317"/>
        <v>9</v>
      </c>
      <c r="D1359" s="1" t="s">
        <v>9</v>
      </c>
      <c r="E1359" s="8" t="s">
        <v>12</v>
      </c>
      <c r="F1359" t="str">
        <f t="shared" si="350"/>
        <v>James Goodson</v>
      </c>
      <c r="G1359">
        <v>61</v>
      </c>
      <c r="H1359">
        <f t="shared" ref="H1359" si="392">G1358</f>
        <v>67</v>
      </c>
      <c r="I1359" t="str">
        <f t="shared" si="371"/>
        <v>Lost</v>
      </c>
      <c r="J1359">
        <f t="shared" si="372"/>
        <v>0</v>
      </c>
      <c r="K1359">
        <f t="shared" si="373"/>
        <v>1</v>
      </c>
      <c r="L1359">
        <f t="shared" si="374"/>
        <v>0</v>
      </c>
      <c r="M1359">
        <f t="shared" si="375"/>
        <v>14</v>
      </c>
      <c r="N1359" s="6">
        <f t="shared" si="376"/>
        <v>0.1333333333333333</v>
      </c>
      <c r="O1359" t="str">
        <f t="shared" si="377"/>
        <v>N</v>
      </c>
      <c r="P1359" s="14">
        <f>VLOOKUP(E1359, 'Season Position'!$A$88:$C$103,2,FALSE)</f>
        <v>7</v>
      </c>
      <c r="Q1359" s="14" t="str">
        <f>VLOOKUP(E1359, 'Season Position'!$A$88:$C$103,3,FALSE)</f>
        <v>Playoffs</v>
      </c>
      <c r="R1359">
        <f t="shared" si="378"/>
        <v>0</v>
      </c>
      <c r="S1359" s="21" t="str">
        <f t="shared" si="379"/>
        <v>60-69</v>
      </c>
      <c r="U1359">
        <f t="shared" si="369"/>
        <v>-6</v>
      </c>
    </row>
    <row r="1360" spans="1:21" ht="15.75" customHeight="1">
      <c r="A1360">
        <f t="shared" si="367"/>
        <v>680</v>
      </c>
      <c r="B1360" s="1">
        <v>2017</v>
      </c>
      <c r="C1360">
        <f t="shared" si="317"/>
        <v>10</v>
      </c>
      <c r="D1360" s="1" t="s">
        <v>9</v>
      </c>
      <c r="E1360" s="8" t="s">
        <v>62</v>
      </c>
      <c r="F1360" t="str">
        <f t="shared" si="348"/>
        <v>Ben Hendy</v>
      </c>
      <c r="G1360">
        <v>98</v>
      </c>
      <c r="H1360">
        <f t="shared" ref="H1360" si="393">G1361</f>
        <v>84</v>
      </c>
      <c r="I1360" t="str">
        <f t="shared" si="371"/>
        <v>Won</v>
      </c>
      <c r="J1360">
        <f t="shared" si="372"/>
        <v>1</v>
      </c>
      <c r="K1360">
        <f t="shared" si="373"/>
        <v>0</v>
      </c>
      <c r="L1360">
        <f t="shared" si="374"/>
        <v>0</v>
      </c>
      <c r="M1360">
        <f t="shared" si="375"/>
        <v>2</v>
      </c>
      <c r="N1360" s="6">
        <f t="shared" si="376"/>
        <v>0.93333333333333335</v>
      </c>
      <c r="O1360" t="str">
        <f t="shared" si="377"/>
        <v>N</v>
      </c>
      <c r="P1360" s="14">
        <f>VLOOKUP(E1360, 'Season Position'!$A$88:$C$103,2,FALSE)</f>
        <v>2</v>
      </c>
      <c r="Q1360" s="14" t="str">
        <f>VLOOKUP(E1360, 'Season Position'!$A$88:$C$103,3,FALSE)</f>
        <v>Playoffs</v>
      </c>
      <c r="R1360">
        <f t="shared" si="378"/>
        <v>1</v>
      </c>
      <c r="S1360" s="21" t="str">
        <f t="shared" si="379"/>
        <v>90-99</v>
      </c>
      <c r="U1360">
        <f t="shared" si="369"/>
        <v>14</v>
      </c>
    </row>
    <row r="1361" spans="1:21" ht="15.75" customHeight="1">
      <c r="A1361">
        <f t="shared" si="367"/>
        <v>680</v>
      </c>
      <c r="B1361" s="1">
        <v>2017</v>
      </c>
      <c r="C1361">
        <f t="shared" si="317"/>
        <v>10</v>
      </c>
      <c r="D1361" s="1" t="s">
        <v>9</v>
      </c>
      <c r="E1361" s="8" t="s">
        <v>10</v>
      </c>
      <c r="F1361" t="str">
        <f t="shared" si="350"/>
        <v>Owen Williams</v>
      </c>
      <c r="G1361">
        <v>84</v>
      </c>
      <c r="H1361">
        <f t="shared" ref="H1361" si="394">G1360</f>
        <v>98</v>
      </c>
      <c r="I1361" t="str">
        <f t="shared" si="371"/>
        <v>Lost</v>
      </c>
      <c r="J1361">
        <f t="shared" si="372"/>
        <v>0</v>
      </c>
      <c r="K1361">
        <f t="shared" si="373"/>
        <v>1</v>
      </c>
      <c r="L1361">
        <f t="shared" si="374"/>
        <v>0</v>
      </c>
      <c r="M1361">
        <f t="shared" si="375"/>
        <v>5</v>
      </c>
      <c r="N1361" s="6">
        <f t="shared" si="376"/>
        <v>0.73333333333333339</v>
      </c>
      <c r="O1361" t="str">
        <f t="shared" si="377"/>
        <v>N</v>
      </c>
      <c r="P1361" s="14">
        <f>VLOOKUP(E1361, 'Season Position'!$A$88:$C$103,2,FALSE)</f>
        <v>4</v>
      </c>
      <c r="Q1361" s="14" t="str">
        <f>VLOOKUP(E1361, 'Season Position'!$A$88:$C$103,3,FALSE)</f>
        <v>Playoffs</v>
      </c>
      <c r="R1361">
        <f t="shared" si="378"/>
        <v>0</v>
      </c>
      <c r="S1361" s="21" t="str">
        <f t="shared" si="379"/>
        <v>80-89</v>
      </c>
      <c r="U1361">
        <f t="shared" si="369"/>
        <v>-14</v>
      </c>
    </row>
    <row r="1362" spans="1:21" ht="15.75" customHeight="1">
      <c r="A1362">
        <f t="shared" si="367"/>
        <v>681</v>
      </c>
      <c r="B1362" s="1">
        <v>2017</v>
      </c>
      <c r="C1362">
        <f t="shared" ref="C1362:C1425" si="395">C1346+1</f>
        <v>10</v>
      </c>
      <c r="D1362" s="1" t="s">
        <v>9</v>
      </c>
      <c r="E1362" s="8" t="s">
        <v>14</v>
      </c>
      <c r="F1362" t="str">
        <f t="shared" si="348"/>
        <v>Jay Kelly</v>
      </c>
      <c r="G1362">
        <v>61</v>
      </c>
      <c r="H1362">
        <f t="shared" ref="H1362" si="396">G1363</f>
        <v>72</v>
      </c>
      <c r="I1362" t="str">
        <f t="shared" si="371"/>
        <v>Lost</v>
      </c>
      <c r="J1362">
        <f t="shared" si="372"/>
        <v>0</v>
      </c>
      <c r="K1362">
        <f t="shared" si="373"/>
        <v>1</v>
      </c>
      <c r="L1362">
        <f t="shared" si="374"/>
        <v>0</v>
      </c>
      <c r="M1362">
        <f t="shared" si="375"/>
        <v>16</v>
      </c>
      <c r="N1362" s="6">
        <f t="shared" si="376"/>
        <v>0</v>
      </c>
      <c r="O1362" t="str">
        <f t="shared" si="377"/>
        <v>N</v>
      </c>
      <c r="P1362" s="14">
        <f>VLOOKUP(E1362, 'Season Position'!$A$88:$C$103,2,FALSE)</f>
        <v>15</v>
      </c>
      <c r="Q1362" s="14" t="str">
        <f>VLOOKUP(E1362, 'Season Position'!$A$88:$C$103,3,FALSE)</f>
        <v>Missed</v>
      </c>
      <c r="R1362">
        <f t="shared" si="378"/>
        <v>0</v>
      </c>
      <c r="S1362" s="21" t="str">
        <f t="shared" si="379"/>
        <v>60-69</v>
      </c>
      <c r="U1362">
        <f t="shared" si="369"/>
        <v>-11</v>
      </c>
    </row>
    <row r="1363" spans="1:21" ht="15.75" customHeight="1">
      <c r="A1363">
        <f t="shared" si="367"/>
        <v>681</v>
      </c>
      <c r="B1363" s="1">
        <v>2017</v>
      </c>
      <c r="C1363">
        <f t="shared" si="395"/>
        <v>10</v>
      </c>
      <c r="D1363" s="1" t="s">
        <v>9</v>
      </c>
      <c r="E1363" s="8" t="s">
        <v>30</v>
      </c>
      <c r="F1363" t="str">
        <f t="shared" si="350"/>
        <v>Chris Braithwaite</v>
      </c>
      <c r="G1363">
        <v>72</v>
      </c>
      <c r="H1363">
        <f t="shared" ref="H1363" si="397">G1362</f>
        <v>61</v>
      </c>
      <c r="I1363" t="str">
        <f t="shared" si="371"/>
        <v>Won</v>
      </c>
      <c r="J1363">
        <f t="shared" si="372"/>
        <v>1</v>
      </c>
      <c r="K1363">
        <f t="shared" si="373"/>
        <v>0</v>
      </c>
      <c r="L1363">
        <f t="shared" si="374"/>
        <v>0</v>
      </c>
      <c r="M1363">
        <f t="shared" si="375"/>
        <v>11</v>
      </c>
      <c r="N1363" s="6">
        <f t="shared" si="376"/>
        <v>0.33333333333333337</v>
      </c>
      <c r="O1363" t="str">
        <f t="shared" si="377"/>
        <v>N</v>
      </c>
      <c r="P1363" s="14">
        <f>VLOOKUP(E1363, 'Season Position'!$A$88:$C$103,2,FALSE)</f>
        <v>5</v>
      </c>
      <c r="Q1363" s="14" t="str">
        <f>VLOOKUP(E1363, 'Season Position'!$A$88:$C$103,3,FALSE)</f>
        <v>Playoffs</v>
      </c>
      <c r="R1363">
        <f t="shared" si="378"/>
        <v>1</v>
      </c>
      <c r="S1363" s="21" t="str">
        <f t="shared" si="379"/>
        <v>70-79</v>
      </c>
      <c r="U1363">
        <f t="shared" si="369"/>
        <v>11</v>
      </c>
    </row>
    <row r="1364" spans="1:21" ht="15.75" customHeight="1">
      <c r="A1364">
        <f t="shared" si="367"/>
        <v>682</v>
      </c>
      <c r="B1364" s="1">
        <v>2017</v>
      </c>
      <c r="C1364">
        <f t="shared" si="395"/>
        <v>10</v>
      </c>
      <c r="D1364" s="1" t="s">
        <v>9</v>
      </c>
      <c r="E1364" s="8" t="s">
        <v>12</v>
      </c>
      <c r="F1364" t="str">
        <f t="shared" si="348"/>
        <v>Mat Ward</v>
      </c>
      <c r="G1364">
        <v>72</v>
      </c>
      <c r="H1364">
        <f t="shared" ref="H1364" si="398">G1365</f>
        <v>96</v>
      </c>
      <c r="I1364" t="str">
        <f t="shared" si="371"/>
        <v>Lost</v>
      </c>
      <c r="J1364">
        <f t="shared" si="372"/>
        <v>0</v>
      </c>
      <c r="K1364">
        <f t="shared" si="373"/>
        <v>1</v>
      </c>
      <c r="L1364">
        <f t="shared" si="374"/>
        <v>0</v>
      </c>
      <c r="M1364">
        <f t="shared" si="375"/>
        <v>11</v>
      </c>
      <c r="N1364" s="6">
        <f t="shared" si="376"/>
        <v>0.33333333333333337</v>
      </c>
      <c r="O1364" t="str">
        <f t="shared" si="377"/>
        <v>N</v>
      </c>
      <c r="P1364" s="14">
        <f>VLOOKUP(E1364, 'Season Position'!$A$88:$C$103,2,FALSE)</f>
        <v>7</v>
      </c>
      <c r="Q1364" s="14" t="str">
        <f>VLOOKUP(E1364, 'Season Position'!$A$88:$C$103,3,FALSE)</f>
        <v>Playoffs</v>
      </c>
      <c r="R1364">
        <f t="shared" si="378"/>
        <v>0</v>
      </c>
      <c r="S1364" s="21" t="str">
        <f t="shared" si="379"/>
        <v>70-79</v>
      </c>
      <c r="U1364">
        <f t="shared" si="369"/>
        <v>-24</v>
      </c>
    </row>
    <row r="1365" spans="1:21" ht="15.75" customHeight="1">
      <c r="A1365">
        <f t="shared" si="367"/>
        <v>682</v>
      </c>
      <c r="B1365" s="1">
        <v>2017</v>
      </c>
      <c r="C1365">
        <f t="shared" si="395"/>
        <v>10</v>
      </c>
      <c r="D1365" s="1" t="s">
        <v>9</v>
      </c>
      <c r="E1365" s="8" t="s">
        <v>26</v>
      </c>
      <c r="F1365" t="str">
        <f t="shared" si="350"/>
        <v>Dan Sayles</v>
      </c>
      <c r="G1365">
        <v>96</v>
      </c>
      <c r="H1365">
        <f t="shared" ref="H1365" si="399">G1364</f>
        <v>72</v>
      </c>
      <c r="I1365" t="str">
        <f t="shared" si="371"/>
        <v>Won</v>
      </c>
      <c r="J1365">
        <f t="shared" si="372"/>
        <v>1</v>
      </c>
      <c r="K1365">
        <f t="shared" si="373"/>
        <v>0</v>
      </c>
      <c r="L1365">
        <f t="shared" si="374"/>
        <v>0</v>
      </c>
      <c r="M1365">
        <f t="shared" si="375"/>
        <v>3</v>
      </c>
      <c r="N1365" s="6">
        <f t="shared" si="376"/>
        <v>0.8666666666666667</v>
      </c>
      <c r="O1365" t="str">
        <f t="shared" si="377"/>
        <v>N</v>
      </c>
      <c r="P1365" s="14">
        <f>VLOOKUP(E1365, 'Season Position'!$A$88:$C$103,2,FALSE)</f>
        <v>3</v>
      </c>
      <c r="Q1365" s="14" t="str">
        <f>VLOOKUP(E1365, 'Season Position'!$A$88:$C$103,3,FALSE)</f>
        <v>Playoffs</v>
      </c>
      <c r="R1365">
        <f t="shared" si="378"/>
        <v>1</v>
      </c>
      <c r="S1365" s="21" t="str">
        <f t="shared" si="379"/>
        <v>90-99</v>
      </c>
      <c r="U1365">
        <f t="shared" si="369"/>
        <v>24</v>
      </c>
    </row>
    <row r="1366" spans="1:21" ht="15.75" customHeight="1">
      <c r="A1366">
        <f t="shared" si="367"/>
        <v>683</v>
      </c>
      <c r="B1366" s="1">
        <v>2017</v>
      </c>
      <c r="C1366">
        <f t="shared" si="395"/>
        <v>10</v>
      </c>
      <c r="D1366" s="1" t="s">
        <v>9</v>
      </c>
      <c r="E1366" s="8" t="s">
        <v>31</v>
      </c>
      <c r="F1366" t="str">
        <f t="shared" si="348"/>
        <v>James Goodson</v>
      </c>
      <c r="G1366">
        <v>69</v>
      </c>
      <c r="H1366">
        <f t="shared" ref="H1366" si="400">G1367</f>
        <v>84</v>
      </c>
      <c r="I1366" t="str">
        <f t="shared" si="371"/>
        <v>Lost</v>
      </c>
      <c r="J1366">
        <f t="shared" si="372"/>
        <v>0</v>
      </c>
      <c r="K1366">
        <f t="shared" si="373"/>
        <v>1</v>
      </c>
      <c r="L1366">
        <f t="shared" si="374"/>
        <v>0</v>
      </c>
      <c r="M1366">
        <f t="shared" si="375"/>
        <v>13</v>
      </c>
      <c r="N1366" s="6">
        <f t="shared" si="376"/>
        <v>0.19999999999999996</v>
      </c>
      <c r="O1366" t="str">
        <f t="shared" si="377"/>
        <v>N</v>
      </c>
      <c r="P1366" s="14">
        <f>VLOOKUP(E1366, 'Season Position'!$A$88:$C$103,2,FALSE)</f>
        <v>8</v>
      </c>
      <c r="Q1366" s="14" t="str">
        <f>VLOOKUP(E1366, 'Season Position'!$A$88:$C$103,3,FALSE)</f>
        <v>Playoffs</v>
      </c>
      <c r="R1366">
        <f t="shared" si="378"/>
        <v>0</v>
      </c>
      <c r="S1366" s="21" t="str">
        <f t="shared" si="379"/>
        <v>60-69</v>
      </c>
      <c r="U1366">
        <f t="shared" si="369"/>
        <v>-15</v>
      </c>
    </row>
    <row r="1367" spans="1:21" ht="15.75" customHeight="1">
      <c r="A1367">
        <f t="shared" si="367"/>
        <v>683</v>
      </c>
      <c r="B1367" s="1">
        <v>2017</v>
      </c>
      <c r="C1367">
        <f t="shared" si="395"/>
        <v>10</v>
      </c>
      <c r="D1367" s="1" t="s">
        <v>9</v>
      </c>
      <c r="E1367" s="8" t="s">
        <v>28</v>
      </c>
      <c r="F1367" t="str">
        <f t="shared" si="350"/>
        <v>Ian Kulkowski</v>
      </c>
      <c r="G1367">
        <v>84</v>
      </c>
      <c r="H1367">
        <f t="shared" ref="H1367" si="401">G1366</f>
        <v>69</v>
      </c>
      <c r="I1367" t="str">
        <f t="shared" si="371"/>
        <v>Won</v>
      </c>
      <c r="J1367">
        <f t="shared" si="372"/>
        <v>1</v>
      </c>
      <c r="K1367">
        <f t="shared" si="373"/>
        <v>0</v>
      </c>
      <c r="L1367">
        <f t="shared" si="374"/>
        <v>0</v>
      </c>
      <c r="M1367">
        <f t="shared" si="375"/>
        <v>5</v>
      </c>
      <c r="N1367" s="6">
        <f t="shared" si="376"/>
        <v>0.73333333333333339</v>
      </c>
      <c r="O1367" t="str">
        <f t="shared" si="377"/>
        <v>N</v>
      </c>
      <c r="P1367" s="14">
        <f>VLOOKUP(E1367, 'Season Position'!$A$88:$C$103,2,FALSE)</f>
        <v>1</v>
      </c>
      <c r="Q1367" s="14" t="str">
        <f>VLOOKUP(E1367, 'Season Position'!$A$88:$C$103,3,FALSE)</f>
        <v>Playoffs</v>
      </c>
      <c r="R1367">
        <f t="shared" si="378"/>
        <v>1</v>
      </c>
      <c r="S1367" s="21" t="str">
        <f t="shared" si="379"/>
        <v>80-89</v>
      </c>
      <c r="U1367">
        <f t="shared" si="369"/>
        <v>15</v>
      </c>
    </row>
    <row r="1368" spans="1:21" ht="15.75" customHeight="1">
      <c r="A1368">
        <f t="shared" si="367"/>
        <v>684</v>
      </c>
      <c r="B1368" s="1">
        <v>2017</v>
      </c>
      <c r="C1368">
        <f t="shared" si="395"/>
        <v>10</v>
      </c>
      <c r="D1368" s="1" t="s">
        <v>9</v>
      </c>
      <c r="E1368" s="8" t="s">
        <v>21</v>
      </c>
      <c r="F1368" t="str">
        <f t="shared" si="348"/>
        <v>Steve Smith</v>
      </c>
      <c r="G1368">
        <v>94</v>
      </c>
      <c r="H1368">
        <f t="shared" ref="H1368" si="402">G1369</f>
        <v>68</v>
      </c>
      <c r="I1368" t="str">
        <f t="shared" si="371"/>
        <v>Won</v>
      </c>
      <c r="J1368">
        <f t="shared" si="372"/>
        <v>1</v>
      </c>
      <c r="K1368">
        <f t="shared" si="373"/>
        <v>0</v>
      </c>
      <c r="L1368">
        <f t="shared" si="374"/>
        <v>0</v>
      </c>
      <c r="M1368">
        <f t="shared" si="375"/>
        <v>4</v>
      </c>
      <c r="N1368" s="6">
        <f t="shared" si="376"/>
        <v>0.8</v>
      </c>
      <c r="O1368" t="str">
        <f t="shared" si="377"/>
        <v>N</v>
      </c>
      <c r="P1368" s="14">
        <f>VLOOKUP(E1368, 'Season Position'!$A$88:$C$103,2,FALSE)</f>
        <v>13</v>
      </c>
      <c r="Q1368" s="14" t="str">
        <f>VLOOKUP(E1368, 'Season Position'!$A$88:$C$103,3,FALSE)</f>
        <v>Missed</v>
      </c>
      <c r="R1368">
        <f t="shared" si="378"/>
        <v>1</v>
      </c>
      <c r="S1368" s="21" t="str">
        <f t="shared" si="379"/>
        <v>90-99</v>
      </c>
      <c r="U1368">
        <f t="shared" si="369"/>
        <v>26</v>
      </c>
    </row>
    <row r="1369" spans="1:21" ht="15.75" customHeight="1">
      <c r="A1369">
        <f t="shared" si="367"/>
        <v>684</v>
      </c>
      <c r="B1369" s="1">
        <v>2017</v>
      </c>
      <c r="C1369">
        <f t="shared" si="395"/>
        <v>10</v>
      </c>
      <c r="D1369" s="1" t="s">
        <v>9</v>
      </c>
      <c r="E1369" s="8" t="s">
        <v>33</v>
      </c>
      <c r="F1369" t="str">
        <f t="shared" si="350"/>
        <v>Max Cubberley</v>
      </c>
      <c r="G1369">
        <v>68</v>
      </c>
      <c r="H1369">
        <f t="shared" ref="H1369" si="403">G1368</f>
        <v>94</v>
      </c>
      <c r="I1369" t="str">
        <f t="shared" si="371"/>
        <v>Lost</v>
      </c>
      <c r="J1369">
        <f t="shared" si="372"/>
        <v>0</v>
      </c>
      <c r="K1369">
        <f t="shared" si="373"/>
        <v>1</v>
      </c>
      <c r="L1369">
        <f t="shared" si="374"/>
        <v>0</v>
      </c>
      <c r="M1369">
        <f t="shared" si="375"/>
        <v>14</v>
      </c>
      <c r="N1369" s="6">
        <f t="shared" si="376"/>
        <v>0.1333333333333333</v>
      </c>
      <c r="O1369" t="str">
        <f t="shared" si="377"/>
        <v>N</v>
      </c>
      <c r="P1369" s="14">
        <f>VLOOKUP(E1369, 'Season Position'!$A$88:$C$103,2,FALSE)</f>
        <v>10</v>
      </c>
      <c r="Q1369" s="14" t="str">
        <f>VLOOKUP(E1369, 'Season Position'!$A$88:$C$103,3,FALSE)</f>
        <v>Missed</v>
      </c>
      <c r="R1369">
        <f t="shared" si="378"/>
        <v>0</v>
      </c>
      <c r="S1369" s="21" t="str">
        <f t="shared" si="379"/>
        <v>60-69</v>
      </c>
      <c r="U1369">
        <f t="shared" si="369"/>
        <v>-26</v>
      </c>
    </row>
    <row r="1370" spans="1:21" ht="15.75" customHeight="1">
      <c r="A1370">
        <f t="shared" si="367"/>
        <v>685</v>
      </c>
      <c r="B1370" s="1">
        <v>2017</v>
      </c>
      <c r="C1370">
        <f t="shared" si="395"/>
        <v>10</v>
      </c>
      <c r="D1370" s="1" t="s">
        <v>9</v>
      </c>
      <c r="E1370" s="8" t="s">
        <v>18</v>
      </c>
      <c r="F1370" t="str">
        <f t="shared" si="348"/>
        <v>Stewart Carter</v>
      </c>
      <c r="G1370">
        <v>66</v>
      </c>
      <c r="H1370">
        <f t="shared" ref="H1370" si="404">G1371</f>
        <v>78</v>
      </c>
      <c r="I1370" t="str">
        <f t="shared" si="371"/>
        <v>Lost</v>
      </c>
      <c r="J1370">
        <f t="shared" si="372"/>
        <v>0</v>
      </c>
      <c r="K1370">
        <f t="shared" si="373"/>
        <v>1</v>
      </c>
      <c r="L1370">
        <f t="shared" si="374"/>
        <v>0</v>
      </c>
      <c r="M1370">
        <f t="shared" si="375"/>
        <v>15</v>
      </c>
      <c r="N1370" s="6">
        <f t="shared" si="376"/>
        <v>6.6666666666666652E-2</v>
      </c>
      <c r="O1370" t="str">
        <f t="shared" si="377"/>
        <v>N</v>
      </c>
      <c r="P1370" s="14">
        <f>VLOOKUP(E1370, 'Season Position'!$A$88:$C$103,2,FALSE)</f>
        <v>12</v>
      </c>
      <c r="Q1370" s="14" t="str">
        <f>VLOOKUP(E1370, 'Season Position'!$A$88:$C$103,3,FALSE)</f>
        <v>Missed</v>
      </c>
      <c r="R1370">
        <f t="shared" si="378"/>
        <v>0</v>
      </c>
      <c r="S1370" s="21" t="str">
        <f t="shared" si="379"/>
        <v>60-69</v>
      </c>
      <c r="U1370">
        <f t="shared" si="369"/>
        <v>-12</v>
      </c>
    </row>
    <row r="1371" spans="1:21" ht="15.75" customHeight="1">
      <c r="A1371">
        <f t="shared" si="367"/>
        <v>685</v>
      </c>
      <c r="B1371" s="1">
        <v>2017</v>
      </c>
      <c r="C1371">
        <f t="shared" si="395"/>
        <v>10</v>
      </c>
      <c r="D1371" s="1" t="s">
        <v>9</v>
      </c>
      <c r="E1371" s="8" t="s">
        <v>72</v>
      </c>
      <c r="F1371" t="str">
        <f t="shared" si="350"/>
        <v>Geoffrey Manboob</v>
      </c>
      <c r="G1371">
        <v>78</v>
      </c>
      <c r="H1371">
        <f t="shared" ref="H1371" si="405">G1370</f>
        <v>66</v>
      </c>
      <c r="I1371" t="str">
        <f t="shared" si="371"/>
        <v>Won</v>
      </c>
      <c r="J1371">
        <f t="shared" si="372"/>
        <v>1</v>
      </c>
      <c r="K1371">
        <f t="shared" si="373"/>
        <v>0</v>
      </c>
      <c r="L1371">
        <f t="shared" si="374"/>
        <v>0</v>
      </c>
      <c r="M1371">
        <f t="shared" si="375"/>
        <v>7</v>
      </c>
      <c r="N1371" s="6">
        <f t="shared" si="376"/>
        <v>0.6</v>
      </c>
      <c r="O1371" t="str">
        <f t="shared" si="377"/>
        <v>N</v>
      </c>
      <c r="P1371" s="14">
        <f>VLOOKUP(E1371, 'Season Position'!$A$88:$C$103,2,FALSE)</f>
        <v>9</v>
      </c>
      <c r="Q1371" s="14" t="str">
        <f>VLOOKUP(E1371, 'Season Position'!$A$88:$C$103,3,FALSE)</f>
        <v>Missed</v>
      </c>
      <c r="R1371">
        <f t="shared" si="378"/>
        <v>1</v>
      </c>
      <c r="S1371" s="21" t="str">
        <f t="shared" si="379"/>
        <v>70-79</v>
      </c>
      <c r="U1371">
        <f t="shared" si="369"/>
        <v>12</v>
      </c>
    </row>
    <row r="1372" spans="1:21" ht="15.75" customHeight="1">
      <c r="A1372">
        <f t="shared" si="367"/>
        <v>686</v>
      </c>
      <c r="B1372" s="1">
        <v>2017</v>
      </c>
      <c r="C1372">
        <f t="shared" si="395"/>
        <v>10</v>
      </c>
      <c r="D1372" s="1" t="s">
        <v>9</v>
      </c>
      <c r="E1372" s="8" t="s">
        <v>32</v>
      </c>
      <c r="F1372" t="str">
        <f t="shared" si="348"/>
        <v>Jamie Blair</v>
      </c>
      <c r="G1372">
        <v>77</v>
      </c>
      <c r="H1372">
        <f t="shared" ref="H1372" si="406">G1373</f>
        <v>76</v>
      </c>
      <c r="I1372" t="str">
        <f t="shared" si="371"/>
        <v>Won</v>
      </c>
      <c r="J1372">
        <f t="shared" si="372"/>
        <v>1</v>
      </c>
      <c r="K1372">
        <f t="shared" si="373"/>
        <v>0</v>
      </c>
      <c r="L1372">
        <f t="shared" si="374"/>
        <v>0</v>
      </c>
      <c r="M1372">
        <f t="shared" si="375"/>
        <v>8</v>
      </c>
      <c r="N1372" s="6">
        <f t="shared" si="376"/>
        <v>0.53333333333333333</v>
      </c>
      <c r="O1372" t="str">
        <f t="shared" si="377"/>
        <v>N</v>
      </c>
      <c r="P1372" s="14">
        <f>VLOOKUP(E1372, 'Season Position'!$A$88:$C$103,2,FALSE)</f>
        <v>14</v>
      </c>
      <c r="Q1372" s="14" t="str">
        <f>VLOOKUP(E1372, 'Season Position'!$A$88:$C$103,3,FALSE)</f>
        <v>Missed</v>
      </c>
      <c r="R1372">
        <f t="shared" si="378"/>
        <v>1</v>
      </c>
      <c r="S1372" s="21" t="str">
        <f t="shared" si="379"/>
        <v>70-79</v>
      </c>
      <c r="U1372">
        <f t="shared" si="369"/>
        <v>1</v>
      </c>
    </row>
    <row r="1373" spans="1:21" ht="15.75" customHeight="1">
      <c r="A1373">
        <f t="shared" si="367"/>
        <v>686</v>
      </c>
      <c r="B1373" s="1">
        <v>2017</v>
      </c>
      <c r="C1373">
        <f t="shared" si="395"/>
        <v>10</v>
      </c>
      <c r="D1373" s="1" t="s">
        <v>9</v>
      </c>
      <c r="E1373" s="8" t="s">
        <v>34</v>
      </c>
      <c r="F1373" t="str">
        <f t="shared" si="350"/>
        <v>Chris Hill</v>
      </c>
      <c r="G1373">
        <v>76</v>
      </c>
      <c r="H1373">
        <f t="shared" ref="H1373" si="407">G1372</f>
        <v>77</v>
      </c>
      <c r="I1373" t="str">
        <f t="shared" si="371"/>
        <v>Lost</v>
      </c>
      <c r="J1373">
        <f t="shared" si="372"/>
        <v>0</v>
      </c>
      <c r="K1373">
        <f t="shared" si="373"/>
        <v>1</v>
      </c>
      <c r="L1373">
        <f t="shared" si="374"/>
        <v>0</v>
      </c>
      <c r="M1373">
        <f t="shared" si="375"/>
        <v>9</v>
      </c>
      <c r="N1373" s="6">
        <f t="shared" si="376"/>
        <v>0.46666666666666667</v>
      </c>
      <c r="O1373" t="str">
        <f t="shared" si="377"/>
        <v>N</v>
      </c>
      <c r="P1373" s="14">
        <f>VLOOKUP(E1373, 'Season Position'!$A$88:$C$103,2,FALSE)</f>
        <v>16</v>
      </c>
      <c r="Q1373" s="14" t="str">
        <f>VLOOKUP(E1373, 'Season Position'!$A$88:$C$103,3,FALSE)</f>
        <v>Missed</v>
      </c>
      <c r="R1373">
        <f t="shared" si="378"/>
        <v>0</v>
      </c>
      <c r="S1373" s="21" t="str">
        <f t="shared" si="379"/>
        <v>70-79</v>
      </c>
      <c r="U1373">
        <f t="shared" si="369"/>
        <v>-1</v>
      </c>
    </row>
    <row r="1374" spans="1:21" ht="15.75" customHeight="1">
      <c r="A1374">
        <f t="shared" si="367"/>
        <v>687</v>
      </c>
      <c r="B1374" s="1">
        <v>2017</v>
      </c>
      <c r="C1374">
        <f t="shared" si="395"/>
        <v>10</v>
      </c>
      <c r="D1374" s="1" t="s">
        <v>9</v>
      </c>
      <c r="E1374" s="8" t="s">
        <v>13</v>
      </c>
      <c r="F1374" t="str">
        <f t="shared" si="348"/>
        <v>Neil Hawke</v>
      </c>
      <c r="G1374">
        <v>73</v>
      </c>
      <c r="H1374">
        <f t="shared" ref="H1374" si="408">G1375</f>
        <v>101</v>
      </c>
      <c r="I1374" t="str">
        <f t="shared" si="371"/>
        <v>Lost</v>
      </c>
      <c r="J1374">
        <f t="shared" si="372"/>
        <v>0</v>
      </c>
      <c r="K1374">
        <f t="shared" si="373"/>
        <v>1</v>
      </c>
      <c r="L1374">
        <f t="shared" si="374"/>
        <v>0</v>
      </c>
      <c r="M1374">
        <f t="shared" si="375"/>
        <v>10</v>
      </c>
      <c r="N1374" s="6">
        <f t="shared" si="376"/>
        <v>0.4</v>
      </c>
      <c r="O1374" t="str">
        <f t="shared" si="377"/>
        <v>N</v>
      </c>
      <c r="P1374" s="14">
        <f>VLOOKUP(E1374, 'Season Position'!$A$88:$C$103,2,FALSE)</f>
        <v>11</v>
      </c>
      <c r="Q1374" s="14" t="str">
        <f>VLOOKUP(E1374, 'Season Position'!$A$88:$C$103,3,FALSE)</f>
        <v>Missed</v>
      </c>
      <c r="R1374">
        <f t="shared" si="378"/>
        <v>0</v>
      </c>
      <c r="S1374" s="21" t="str">
        <f t="shared" si="379"/>
        <v>70-79</v>
      </c>
      <c r="U1374">
        <f t="shared" si="369"/>
        <v>-28</v>
      </c>
    </row>
    <row r="1375" spans="1:21" ht="15.75" customHeight="1">
      <c r="A1375">
        <f t="shared" si="367"/>
        <v>687</v>
      </c>
      <c r="B1375" s="1">
        <v>2017</v>
      </c>
      <c r="C1375">
        <f t="shared" si="395"/>
        <v>10</v>
      </c>
      <c r="D1375" s="1" t="s">
        <v>9</v>
      </c>
      <c r="E1375" s="8" t="s">
        <v>25</v>
      </c>
      <c r="F1375" t="str">
        <f t="shared" si="350"/>
        <v>David Slater</v>
      </c>
      <c r="G1375">
        <v>101</v>
      </c>
      <c r="H1375">
        <f t="shared" ref="H1375" si="409">G1374</f>
        <v>73</v>
      </c>
      <c r="I1375" t="str">
        <f t="shared" si="371"/>
        <v>Won</v>
      </c>
      <c r="J1375">
        <f t="shared" si="372"/>
        <v>1</v>
      </c>
      <c r="K1375">
        <f t="shared" si="373"/>
        <v>0</v>
      </c>
      <c r="L1375">
        <f t="shared" si="374"/>
        <v>0</v>
      </c>
      <c r="M1375">
        <f t="shared" si="375"/>
        <v>1</v>
      </c>
      <c r="N1375" s="6">
        <f t="shared" si="376"/>
        <v>1</v>
      </c>
      <c r="O1375" t="str">
        <f t="shared" si="377"/>
        <v>Y</v>
      </c>
      <c r="P1375" s="14">
        <f>VLOOKUP(E1375, 'Season Position'!$A$88:$C$103,2,FALSE)</f>
        <v>6</v>
      </c>
      <c r="Q1375" s="14" t="str">
        <f>VLOOKUP(E1375, 'Season Position'!$A$88:$C$103,3,FALSE)</f>
        <v>Playoffs</v>
      </c>
      <c r="R1375">
        <f t="shared" si="378"/>
        <v>1</v>
      </c>
      <c r="S1375" s="21" t="str">
        <f t="shared" si="379"/>
        <v>100-109</v>
      </c>
      <c r="U1375">
        <f t="shared" si="369"/>
        <v>28</v>
      </c>
    </row>
    <row r="1376" spans="1:21" ht="15.75" customHeight="1">
      <c r="A1376">
        <f t="shared" si="367"/>
        <v>688</v>
      </c>
      <c r="B1376" s="1">
        <v>2017</v>
      </c>
      <c r="C1376">
        <f t="shared" si="395"/>
        <v>11</v>
      </c>
      <c r="D1376" s="1" t="s">
        <v>9</v>
      </c>
      <c r="E1376" s="8" t="s">
        <v>28</v>
      </c>
      <c r="F1376" t="str">
        <f t="shared" si="348"/>
        <v>Ben Hendy</v>
      </c>
      <c r="G1376">
        <v>101</v>
      </c>
      <c r="H1376">
        <f t="shared" ref="H1376" si="410">G1377</f>
        <v>45</v>
      </c>
      <c r="I1376" t="str">
        <f t="shared" si="371"/>
        <v>Won</v>
      </c>
      <c r="J1376">
        <f t="shared" si="372"/>
        <v>1</v>
      </c>
      <c r="K1376">
        <f t="shared" si="373"/>
        <v>0</v>
      </c>
      <c r="L1376">
        <f t="shared" si="374"/>
        <v>0</v>
      </c>
      <c r="M1376">
        <f t="shared" si="375"/>
        <v>3</v>
      </c>
      <c r="N1376" s="6">
        <f t="shared" si="376"/>
        <v>0.8666666666666667</v>
      </c>
      <c r="O1376" t="str">
        <f t="shared" si="377"/>
        <v>Y</v>
      </c>
      <c r="P1376" s="14">
        <f>VLOOKUP(E1376, 'Season Position'!$A$88:$C$103,2,FALSE)</f>
        <v>1</v>
      </c>
      <c r="Q1376" s="14" t="str">
        <f>VLOOKUP(E1376, 'Season Position'!$A$88:$C$103,3,FALSE)</f>
        <v>Playoffs</v>
      </c>
      <c r="R1376">
        <f t="shared" si="378"/>
        <v>1</v>
      </c>
      <c r="S1376" s="21" t="str">
        <f t="shared" si="379"/>
        <v>100-109</v>
      </c>
      <c r="U1376">
        <f t="shared" si="369"/>
        <v>56</v>
      </c>
    </row>
    <row r="1377" spans="1:21" ht="15.75" customHeight="1">
      <c r="A1377">
        <f t="shared" si="367"/>
        <v>688</v>
      </c>
      <c r="B1377" s="1">
        <v>2017</v>
      </c>
      <c r="C1377">
        <f t="shared" si="395"/>
        <v>11</v>
      </c>
      <c r="D1377" s="1" t="s">
        <v>9</v>
      </c>
      <c r="E1377" s="8" t="s">
        <v>10</v>
      </c>
      <c r="F1377" t="str">
        <f t="shared" si="350"/>
        <v>James Goodson</v>
      </c>
      <c r="G1377">
        <v>45</v>
      </c>
      <c r="H1377">
        <f t="shared" ref="H1377" si="411">G1376</f>
        <v>101</v>
      </c>
      <c r="I1377" t="str">
        <f t="shared" si="371"/>
        <v>Lost</v>
      </c>
      <c r="J1377">
        <f t="shared" si="372"/>
        <v>0</v>
      </c>
      <c r="K1377">
        <f t="shared" si="373"/>
        <v>1</v>
      </c>
      <c r="L1377">
        <f t="shared" si="374"/>
        <v>0</v>
      </c>
      <c r="M1377">
        <f t="shared" si="375"/>
        <v>16</v>
      </c>
      <c r="N1377" s="6">
        <f t="shared" si="376"/>
        <v>0</v>
      </c>
      <c r="O1377" t="str">
        <f t="shared" si="377"/>
        <v>N</v>
      </c>
      <c r="P1377" s="14">
        <f>VLOOKUP(E1377, 'Season Position'!$A$88:$C$103,2,FALSE)</f>
        <v>4</v>
      </c>
      <c r="Q1377" s="14" t="str">
        <f>VLOOKUP(E1377, 'Season Position'!$A$88:$C$103,3,FALSE)</f>
        <v>Playoffs</v>
      </c>
      <c r="R1377">
        <f t="shared" si="378"/>
        <v>0</v>
      </c>
      <c r="S1377" s="21" t="str">
        <f t="shared" si="379"/>
        <v>40-49</v>
      </c>
      <c r="U1377">
        <f t="shared" si="369"/>
        <v>-56</v>
      </c>
    </row>
    <row r="1378" spans="1:21" ht="15.75" customHeight="1">
      <c r="A1378">
        <f t="shared" si="367"/>
        <v>689</v>
      </c>
      <c r="B1378" s="1">
        <v>2017</v>
      </c>
      <c r="C1378">
        <f t="shared" si="395"/>
        <v>11</v>
      </c>
      <c r="D1378" s="1" t="s">
        <v>9</v>
      </c>
      <c r="E1378" s="8" t="s">
        <v>14</v>
      </c>
      <c r="F1378" t="str">
        <f t="shared" si="348"/>
        <v>Mat Ward</v>
      </c>
      <c r="G1378">
        <v>70</v>
      </c>
      <c r="H1378">
        <f t="shared" ref="H1378" si="412">G1379</f>
        <v>126</v>
      </c>
      <c r="I1378" t="str">
        <f t="shared" si="371"/>
        <v>Lost</v>
      </c>
      <c r="J1378">
        <f t="shared" si="372"/>
        <v>0</v>
      </c>
      <c r="K1378">
        <f t="shared" si="373"/>
        <v>1</v>
      </c>
      <c r="L1378">
        <f t="shared" si="374"/>
        <v>0</v>
      </c>
      <c r="M1378">
        <f t="shared" si="375"/>
        <v>9</v>
      </c>
      <c r="N1378" s="6">
        <f t="shared" si="376"/>
        <v>0.46666666666666667</v>
      </c>
      <c r="O1378" t="str">
        <f t="shared" si="377"/>
        <v>N</v>
      </c>
      <c r="P1378" s="14">
        <f>VLOOKUP(E1378, 'Season Position'!$A$88:$C$103,2,FALSE)</f>
        <v>15</v>
      </c>
      <c r="Q1378" s="14" t="str">
        <f>VLOOKUP(E1378, 'Season Position'!$A$88:$C$103,3,FALSE)</f>
        <v>Missed</v>
      </c>
      <c r="R1378">
        <f t="shared" si="378"/>
        <v>0</v>
      </c>
      <c r="S1378" s="21" t="str">
        <f t="shared" si="379"/>
        <v>70-79</v>
      </c>
      <c r="U1378">
        <f t="shared" si="369"/>
        <v>-56</v>
      </c>
    </row>
    <row r="1379" spans="1:21" ht="15.75" customHeight="1">
      <c r="A1379">
        <f t="shared" si="367"/>
        <v>689</v>
      </c>
      <c r="B1379" s="1">
        <v>2017</v>
      </c>
      <c r="C1379">
        <f t="shared" si="395"/>
        <v>11</v>
      </c>
      <c r="D1379" s="1" t="s">
        <v>9</v>
      </c>
      <c r="E1379" s="8" t="s">
        <v>26</v>
      </c>
      <c r="F1379" t="str">
        <f t="shared" si="350"/>
        <v>Chris Braithwaite</v>
      </c>
      <c r="G1379">
        <v>126</v>
      </c>
      <c r="H1379">
        <f t="shared" ref="H1379" si="413">G1378</f>
        <v>70</v>
      </c>
      <c r="I1379" t="str">
        <f t="shared" si="371"/>
        <v>Won</v>
      </c>
      <c r="J1379">
        <f t="shared" si="372"/>
        <v>1</v>
      </c>
      <c r="K1379">
        <f t="shared" si="373"/>
        <v>0</v>
      </c>
      <c r="L1379">
        <f t="shared" si="374"/>
        <v>0</v>
      </c>
      <c r="M1379">
        <f t="shared" si="375"/>
        <v>1</v>
      </c>
      <c r="N1379" s="6">
        <f t="shared" si="376"/>
        <v>1</v>
      </c>
      <c r="O1379" t="str">
        <f t="shared" si="377"/>
        <v>Y</v>
      </c>
      <c r="P1379" s="14">
        <f>VLOOKUP(E1379, 'Season Position'!$A$88:$C$103,2,FALSE)</f>
        <v>3</v>
      </c>
      <c r="Q1379" s="14" t="str">
        <f>VLOOKUP(E1379, 'Season Position'!$A$88:$C$103,3,FALSE)</f>
        <v>Playoffs</v>
      </c>
      <c r="R1379">
        <f t="shared" si="378"/>
        <v>1</v>
      </c>
      <c r="S1379" s="21" t="str">
        <f t="shared" si="379"/>
        <v>120-129</v>
      </c>
      <c r="U1379">
        <f t="shared" si="369"/>
        <v>56</v>
      </c>
    </row>
    <row r="1380" spans="1:21" ht="15.75" customHeight="1">
      <c r="A1380">
        <f t="shared" si="367"/>
        <v>690</v>
      </c>
      <c r="B1380" s="1">
        <v>2017</v>
      </c>
      <c r="C1380">
        <f t="shared" si="395"/>
        <v>11</v>
      </c>
      <c r="D1380" s="1" t="s">
        <v>9</v>
      </c>
      <c r="E1380" s="8" t="s">
        <v>72</v>
      </c>
      <c r="F1380" t="str">
        <f t="shared" si="348"/>
        <v>Jay Kelly</v>
      </c>
      <c r="G1380">
        <v>67</v>
      </c>
      <c r="H1380">
        <f t="shared" ref="H1380" si="414">G1381</f>
        <v>91</v>
      </c>
      <c r="I1380" t="str">
        <f t="shared" si="371"/>
        <v>Lost</v>
      </c>
      <c r="J1380">
        <f t="shared" si="372"/>
        <v>0</v>
      </c>
      <c r="K1380">
        <f t="shared" si="373"/>
        <v>1</v>
      </c>
      <c r="L1380">
        <f t="shared" si="374"/>
        <v>0</v>
      </c>
      <c r="M1380">
        <f t="shared" si="375"/>
        <v>11</v>
      </c>
      <c r="N1380" s="6">
        <f t="shared" si="376"/>
        <v>0.33333333333333337</v>
      </c>
      <c r="O1380" t="str">
        <f t="shared" si="377"/>
        <v>N</v>
      </c>
      <c r="P1380" s="14">
        <f>VLOOKUP(E1380, 'Season Position'!$A$88:$C$103,2,FALSE)</f>
        <v>9</v>
      </c>
      <c r="Q1380" s="14" t="str">
        <f>VLOOKUP(E1380, 'Season Position'!$A$88:$C$103,3,FALSE)</f>
        <v>Missed</v>
      </c>
      <c r="R1380">
        <f t="shared" si="378"/>
        <v>0</v>
      </c>
      <c r="S1380" s="21" t="str">
        <f t="shared" si="379"/>
        <v>60-69</v>
      </c>
      <c r="U1380">
        <f t="shared" si="369"/>
        <v>-24</v>
      </c>
    </row>
    <row r="1381" spans="1:21" ht="15.75" customHeight="1">
      <c r="A1381">
        <f t="shared" si="367"/>
        <v>690</v>
      </c>
      <c r="B1381" s="1">
        <v>2017</v>
      </c>
      <c r="C1381">
        <f t="shared" si="395"/>
        <v>11</v>
      </c>
      <c r="D1381" s="1" t="s">
        <v>9</v>
      </c>
      <c r="E1381" s="8" t="s">
        <v>30</v>
      </c>
      <c r="F1381" t="str">
        <f t="shared" si="350"/>
        <v>Stewart Carter</v>
      </c>
      <c r="G1381">
        <v>91</v>
      </c>
      <c r="H1381">
        <f t="shared" ref="H1381" si="415">G1380</f>
        <v>67</v>
      </c>
      <c r="I1381" t="str">
        <f t="shared" si="371"/>
        <v>Won</v>
      </c>
      <c r="J1381">
        <f t="shared" si="372"/>
        <v>1</v>
      </c>
      <c r="K1381">
        <f t="shared" si="373"/>
        <v>0</v>
      </c>
      <c r="L1381">
        <f t="shared" si="374"/>
        <v>0</v>
      </c>
      <c r="M1381">
        <f t="shared" si="375"/>
        <v>6</v>
      </c>
      <c r="N1381" s="6">
        <f t="shared" si="376"/>
        <v>0.66666666666666674</v>
      </c>
      <c r="O1381" t="str">
        <f t="shared" si="377"/>
        <v>N</v>
      </c>
      <c r="P1381" s="14">
        <f>VLOOKUP(E1381, 'Season Position'!$A$88:$C$103,2,FALSE)</f>
        <v>5</v>
      </c>
      <c r="Q1381" s="14" t="str">
        <f>VLOOKUP(E1381, 'Season Position'!$A$88:$C$103,3,FALSE)</f>
        <v>Playoffs</v>
      </c>
      <c r="R1381">
        <f t="shared" si="378"/>
        <v>1</v>
      </c>
      <c r="S1381" s="21" t="str">
        <f t="shared" si="379"/>
        <v>90-99</v>
      </c>
      <c r="U1381">
        <f t="shared" si="369"/>
        <v>24</v>
      </c>
    </row>
    <row r="1382" spans="1:21" ht="15.75" customHeight="1">
      <c r="A1382">
        <f t="shared" si="367"/>
        <v>691</v>
      </c>
      <c r="B1382" s="1">
        <v>2017</v>
      </c>
      <c r="C1382">
        <f t="shared" si="395"/>
        <v>11</v>
      </c>
      <c r="D1382" s="1" t="s">
        <v>9</v>
      </c>
      <c r="E1382" s="8" t="s">
        <v>13</v>
      </c>
      <c r="F1382" t="str">
        <f t="shared" si="348"/>
        <v>Owen Williams</v>
      </c>
      <c r="G1382">
        <v>57</v>
      </c>
      <c r="H1382">
        <f t="shared" ref="H1382" si="416">G1383</f>
        <v>73</v>
      </c>
      <c r="I1382" t="str">
        <f t="shared" si="371"/>
        <v>Lost</v>
      </c>
      <c r="J1382">
        <f t="shared" si="372"/>
        <v>0</v>
      </c>
      <c r="K1382">
        <f t="shared" si="373"/>
        <v>1</v>
      </c>
      <c r="L1382">
        <f t="shared" si="374"/>
        <v>0</v>
      </c>
      <c r="M1382">
        <f t="shared" si="375"/>
        <v>13</v>
      </c>
      <c r="N1382" s="6">
        <f t="shared" si="376"/>
        <v>0.19999999999999996</v>
      </c>
      <c r="O1382" t="str">
        <f t="shared" si="377"/>
        <v>N</v>
      </c>
      <c r="P1382" s="14">
        <f>VLOOKUP(E1382, 'Season Position'!$A$88:$C$103,2,FALSE)</f>
        <v>11</v>
      </c>
      <c r="Q1382" s="14" t="str">
        <f>VLOOKUP(E1382, 'Season Position'!$A$88:$C$103,3,FALSE)</f>
        <v>Missed</v>
      </c>
      <c r="R1382">
        <f t="shared" si="378"/>
        <v>0</v>
      </c>
      <c r="S1382" s="21" t="str">
        <f t="shared" si="379"/>
        <v>50-59</v>
      </c>
      <c r="U1382">
        <f t="shared" si="369"/>
        <v>-16</v>
      </c>
    </row>
    <row r="1383" spans="1:21" ht="15.75" customHeight="1">
      <c r="A1383">
        <f t="shared" si="367"/>
        <v>691</v>
      </c>
      <c r="B1383" s="1">
        <v>2017</v>
      </c>
      <c r="C1383">
        <f t="shared" si="395"/>
        <v>11</v>
      </c>
      <c r="D1383" s="1" t="s">
        <v>9</v>
      </c>
      <c r="E1383" s="8" t="s">
        <v>62</v>
      </c>
      <c r="F1383" t="str">
        <f t="shared" si="350"/>
        <v>David Slater</v>
      </c>
      <c r="G1383">
        <v>73</v>
      </c>
      <c r="H1383">
        <f t="shared" ref="H1383" si="417">G1382</f>
        <v>57</v>
      </c>
      <c r="I1383" t="str">
        <f t="shared" si="371"/>
        <v>Won</v>
      </c>
      <c r="J1383">
        <f t="shared" si="372"/>
        <v>1</v>
      </c>
      <c r="K1383">
        <f t="shared" si="373"/>
        <v>0</v>
      </c>
      <c r="L1383">
        <f t="shared" si="374"/>
        <v>0</v>
      </c>
      <c r="M1383">
        <f t="shared" si="375"/>
        <v>7</v>
      </c>
      <c r="N1383" s="6">
        <f t="shared" si="376"/>
        <v>0.6</v>
      </c>
      <c r="O1383" t="str">
        <f t="shared" si="377"/>
        <v>N</v>
      </c>
      <c r="P1383" s="14">
        <f>VLOOKUP(E1383, 'Season Position'!$A$88:$C$103,2,FALSE)</f>
        <v>2</v>
      </c>
      <c r="Q1383" s="14" t="str">
        <f>VLOOKUP(E1383, 'Season Position'!$A$88:$C$103,3,FALSE)</f>
        <v>Playoffs</v>
      </c>
      <c r="R1383">
        <f t="shared" si="378"/>
        <v>1</v>
      </c>
      <c r="S1383" s="21" t="str">
        <f t="shared" si="379"/>
        <v>70-79</v>
      </c>
      <c r="U1383">
        <f t="shared" si="369"/>
        <v>16</v>
      </c>
    </row>
    <row r="1384" spans="1:21" ht="15.75" customHeight="1">
      <c r="A1384">
        <f t="shared" si="367"/>
        <v>692</v>
      </c>
      <c r="B1384" s="1">
        <v>2017</v>
      </c>
      <c r="C1384">
        <f t="shared" si="395"/>
        <v>11</v>
      </c>
      <c r="D1384" s="1" t="s">
        <v>9</v>
      </c>
      <c r="E1384" s="8" t="s">
        <v>21</v>
      </c>
      <c r="F1384" t="str">
        <f t="shared" si="348"/>
        <v>Geoffrey Manboob</v>
      </c>
      <c r="G1384">
        <v>71</v>
      </c>
      <c r="H1384">
        <f t="shared" ref="H1384" si="418">G1385</f>
        <v>95</v>
      </c>
      <c r="I1384" t="str">
        <f t="shared" si="371"/>
        <v>Lost</v>
      </c>
      <c r="J1384">
        <f t="shared" si="372"/>
        <v>0</v>
      </c>
      <c r="K1384">
        <f t="shared" si="373"/>
        <v>1</v>
      </c>
      <c r="L1384">
        <f t="shared" si="374"/>
        <v>0</v>
      </c>
      <c r="M1384">
        <f t="shared" si="375"/>
        <v>8</v>
      </c>
      <c r="N1384" s="6">
        <f t="shared" si="376"/>
        <v>0.53333333333333333</v>
      </c>
      <c r="O1384" t="str">
        <f t="shared" si="377"/>
        <v>N</v>
      </c>
      <c r="P1384" s="14">
        <f>VLOOKUP(E1384, 'Season Position'!$A$88:$C$103,2,FALSE)</f>
        <v>13</v>
      </c>
      <c r="Q1384" s="14" t="str">
        <f>VLOOKUP(E1384, 'Season Position'!$A$88:$C$103,3,FALSE)</f>
        <v>Missed</v>
      </c>
      <c r="R1384">
        <f t="shared" si="378"/>
        <v>0</v>
      </c>
      <c r="S1384" s="21" t="str">
        <f t="shared" si="379"/>
        <v>70-79</v>
      </c>
      <c r="U1384">
        <f t="shared" si="369"/>
        <v>-24</v>
      </c>
    </row>
    <row r="1385" spans="1:21" ht="15.75" customHeight="1">
      <c r="A1385">
        <f t="shared" si="367"/>
        <v>692</v>
      </c>
      <c r="B1385" s="1">
        <v>2017</v>
      </c>
      <c r="C1385">
        <f t="shared" si="395"/>
        <v>11</v>
      </c>
      <c r="D1385" s="1" t="s">
        <v>9</v>
      </c>
      <c r="E1385" s="8" t="s">
        <v>18</v>
      </c>
      <c r="F1385" t="str">
        <f t="shared" si="350"/>
        <v>Max Cubberley</v>
      </c>
      <c r="G1385">
        <v>95</v>
      </c>
      <c r="H1385">
        <f t="shared" ref="H1385" si="419">G1384</f>
        <v>71</v>
      </c>
      <c r="I1385" t="str">
        <f t="shared" si="371"/>
        <v>Won</v>
      </c>
      <c r="J1385">
        <f t="shared" si="372"/>
        <v>1</v>
      </c>
      <c r="K1385">
        <f t="shared" si="373"/>
        <v>0</v>
      </c>
      <c r="L1385">
        <f t="shared" si="374"/>
        <v>0</v>
      </c>
      <c r="M1385">
        <f t="shared" si="375"/>
        <v>4</v>
      </c>
      <c r="N1385" s="6">
        <f t="shared" si="376"/>
        <v>0.8</v>
      </c>
      <c r="O1385" t="str">
        <f t="shared" si="377"/>
        <v>N</v>
      </c>
      <c r="P1385" s="14">
        <f>VLOOKUP(E1385, 'Season Position'!$A$88:$C$103,2,FALSE)</f>
        <v>12</v>
      </c>
      <c r="Q1385" s="14" t="str">
        <f>VLOOKUP(E1385, 'Season Position'!$A$88:$C$103,3,FALSE)</f>
        <v>Missed</v>
      </c>
      <c r="R1385">
        <f t="shared" si="378"/>
        <v>1</v>
      </c>
      <c r="S1385" s="21" t="str">
        <f t="shared" si="379"/>
        <v>90-99</v>
      </c>
      <c r="U1385">
        <f t="shared" si="369"/>
        <v>24</v>
      </c>
    </row>
    <row r="1386" spans="1:21" ht="15.75" customHeight="1">
      <c r="A1386">
        <f t="shared" si="367"/>
        <v>693</v>
      </c>
      <c r="B1386" s="1">
        <v>2017</v>
      </c>
      <c r="C1386">
        <f t="shared" si="395"/>
        <v>11</v>
      </c>
      <c r="D1386" s="1" t="s">
        <v>9</v>
      </c>
      <c r="E1386" s="8" t="s">
        <v>32</v>
      </c>
      <c r="F1386" t="str">
        <f t="shared" si="348"/>
        <v>Neil Hawke</v>
      </c>
      <c r="G1386">
        <v>69</v>
      </c>
      <c r="H1386">
        <f t="shared" ref="H1386" si="420">G1387</f>
        <v>67</v>
      </c>
      <c r="I1386" t="str">
        <f t="shared" si="371"/>
        <v>Won</v>
      </c>
      <c r="J1386">
        <f t="shared" si="372"/>
        <v>1</v>
      </c>
      <c r="K1386">
        <f t="shared" si="373"/>
        <v>0</v>
      </c>
      <c r="L1386">
        <f t="shared" si="374"/>
        <v>0</v>
      </c>
      <c r="M1386">
        <f t="shared" si="375"/>
        <v>10</v>
      </c>
      <c r="N1386" s="6">
        <f t="shared" si="376"/>
        <v>0.4</v>
      </c>
      <c r="O1386" t="str">
        <f t="shared" si="377"/>
        <v>N</v>
      </c>
      <c r="P1386" s="14">
        <f>VLOOKUP(E1386, 'Season Position'!$A$88:$C$103,2,FALSE)</f>
        <v>14</v>
      </c>
      <c r="Q1386" s="14" t="str">
        <f>VLOOKUP(E1386, 'Season Position'!$A$88:$C$103,3,FALSE)</f>
        <v>Missed</v>
      </c>
      <c r="R1386">
        <f t="shared" si="378"/>
        <v>1</v>
      </c>
      <c r="S1386" s="21" t="str">
        <f t="shared" si="379"/>
        <v>60-69</v>
      </c>
      <c r="U1386">
        <f t="shared" si="369"/>
        <v>2</v>
      </c>
    </row>
    <row r="1387" spans="1:21" ht="15.75" customHeight="1">
      <c r="A1387">
        <f t="shared" si="367"/>
        <v>693</v>
      </c>
      <c r="B1387" s="1">
        <v>2017</v>
      </c>
      <c r="C1387">
        <f t="shared" si="395"/>
        <v>11</v>
      </c>
      <c r="D1387" s="1" t="s">
        <v>9</v>
      </c>
      <c r="E1387" s="8" t="s">
        <v>25</v>
      </c>
      <c r="F1387" t="str">
        <f t="shared" si="350"/>
        <v>Chris Hill</v>
      </c>
      <c r="G1387">
        <v>67</v>
      </c>
      <c r="H1387">
        <f t="shared" ref="H1387" si="421">G1386</f>
        <v>69</v>
      </c>
      <c r="I1387" t="str">
        <f t="shared" si="371"/>
        <v>Lost</v>
      </c>
      <c r="J1387">
        <f t="shared" si="372"/>
        <v>0</v>
      </c>
      <c r="K1387">
        <f t="shared" si="373"/>
        <v>1</v>
      </c>
      <c r="L1387">
        <f t="shared" si="374"/>
        <v>0</v>
      </c>
      <c r="M1387">
        <f t="shared" si="375"/>
        <v>11</v>
      </c>
      <c r="N1387" s="6">
        <f t="shared" si="376"/>
        <v>0.33333333333333337</v>
      </c>
      <c r="O1387" t="str">
        <f t="shared" si="377"/>
        <v>N</v>
      </c>
      <c r="P1387" s="14">
        <f>VLOOKUP(E1387, 'Season Position'!$A$88:$C$103,2,FALSE)</f>
        <v>6</v>
      </c>
      <c r="Q1387" s="14" t="str">
        <f>VLOOKUP(E1387, 'Season Position'!$A$88:$C$103,3,FALSE)</f>
        <v>Playoffs</v>
      </c>
      <c r="R1387">
        <f t="shared" si="378"/>
        <v>0</v>
      </c>
      <c r="S1387" s="21" t="str">
        <f t="shared" si="379"/>
        <v>60-69</v>
      </c>
      <c r="U1387">
        <f t="shared" si="369"/>
        <v>-2</v>
      </c>
    </row>
    <row r="1388" spans="1:21" ht="15.75" customHeight="1">
      <c r="A1388">
        <f t="shared" si="367"/>
        <v>694</v>
      </c>
      <c r="B1388" s="1">
        <v>2017</v>
      </c>
      <c r="C1388">
        <f t="shared" si="395"/>
        <v>11</v>
      </c>
      <c r="D1388" s="1" t="s">
        <v>9</v>
      </c>
      <c r="E1388" s="8" t="s">
        <v>31</v>
      </c>
      <c r="F1388" t="str">
        <f t="shared" si="348"/>
        <v>Jamie Blair</v>
      </c>
      <c r="G1388">
        <v>57</v>
      </c>
      <c r="H1388">
        <f t="shared" ref="H1388" si="422">G1389</f>
        <v>56</v>
      </c>
      <c r="I1388" t="str">
        <f t="shared" si="371"/>
        <v>Won</v>
      </c>
      <c r="J1388">
        <f t="shared" si="372"/>
        <v>1</v>
      </c>
      <c r="K1388">
        <f t="shared" si="373"/>
        <v>0</v>
      </c>
      <c r="L1388">
        <f t="shared" si="374"/>
        <v>0</v>
      </c>
      <c r="M1388">
        <f t="shared" si="375"/>
        <v>13</v>
      </c>
      <c r="N1388" s="6">
        <f t="shared" si="376"/>
        <v>0.19999999999999996</v>
      </c>
      <c r="O1388" t="str">
        <f t="shared" si="377"/>
        <v>N</v>
      </c>
      <c r="P1388" s="14">
        <f>VLOOKUP(E1388, 'Season Position'!$A$88:$C$103,2,FALSE)</f>
        <v>8</v>
      </c>
      <c r="Q1388" s="14" t="str">
        <f>VLOOKUP(E1388, 'Season Position'!$A$88:$C$103,3,FALSE)</f>
        <v>Playoffs</v>
      </c>
      <c r="R1388">
        <f t="shared" si="378"/>
        <v>1</v>
      </c>
      <c r="S1388" s="21" t="str">
        <f t="shared" si="379"/>
        <v>50-59</v>
      </c>
      <c r="U1388">
        <f t="shared" si="369"/>
        <v>1</v>
      </c>
    </row>
    <row r="1389" spans="1:21" ht="15.75" customHeight="1">
      <c r="A1389">
        <f t="shared" si="367"/>
        <v>694</v>
      </c>
      <c r="B1389" s="1">
        <v>2017</v>
      </c>
      <c r="C1389">
        <f t="shared" si="395"/>
        <v>11</v>
      </c>
      <c r="D1389" s="1" t="s">
        <v>9</v>
      </c>
      <c r="E1389" s="8" t="s">
        <v>34</v>
      </c>
      <c r="F1389" t="str">
        <f t="shared" si="350"/>
        <v>Ian Kulkowski</v>
      </c>
      <c r="G1389">
        <v>56</v>
      </c>
      <c r="H1389">
        <f t="shared" ref="H1389" si="423">G1388</f>
        <v>57</v>
      </c>
      <c r="I1389" t="str">
        <f t="shared" si="371"/>
        <v>Lost</v>
      </c>
      <c r="J1389">
        <f t="shared" si="372"/>
        <v>0</v>
      </c>
      <c r="K1389">
        <f t="shared" si="373"/>
        <v>1</v>
      </c>
      <c r="L1389">
        <f t="shared" si="374"/>
        <v>0</v>
      </c>
      <c r="M1389">
        <f t="shared" si="375"/>
        <v>15</v>
      </c>
      <c r="N1389" s="6">
        <f t="shared" si="376"/>
        <v>6.6666666666666652E-2</v>
      </c>
      <c r="O1389" t="str">
        <f t="shared" si="377"/>
        <v>N</v>
      </c>
      <c r="P1389" s="14">
        <f>VLOOKUP(E1389, 'Season Position'!$A$88:$C$103,2,FALSE)</f>
        <v>16</v>
      </c>
      <c r="Q1389" s="14" t="str">
        <f>VLOOKUP(E1389, 'Season Position'!$A$88:$C$103,3,FALSE)</f>
        <v>Missed</v>
      </c>
      <c r="R1389">
        <f t="shared" si="378"/>
        <v>0</v>
      </c>
      <c r="S1389" s="21" t="str">
        <f t="shared" si="379"/>
        <v>50-59</v>
      </c>
      <c r="U1389">
        <f t="shared" si="369"/>
        <v>-1</v>
      </c>
    </row>
    <row r="1390" spans="1:21" ht="15.75" customHeight="1">
      <c r="A1390">
        <f t="shared" si="367"/>
        <v>695</v>
      </c>
      <c r="B1390" s="1">
        <v>2017</v>
      </c>
      <c r="C1390">
        <f t="shared" si="395"/>
        <v>11</v>
      </c>
      <c r="D1390" s="1" t="s">
        <v>9</v>
      </c>
      <c r="E1390" s="8" t="s">
        <v>12</v>
      </c>
      <c r="F1390" t="str">
        <f t="shared" si="348"/>
        <v>Steve Smith</v>
      </c>
      <c r="G1390">
        <v>104</v>
      </c>
      <c r="H1390">
        <f t="shared" ref="H1390" si="424">G1391</f>
        <v>94</v>
      </c>
      <c r="I1390" t="str">
        <f t="shared" si="371"/>
        <v>Won</v>
      </c>
      <c r="J1390">
        <f t="shared" si="372"/>
        <v>1</v>
      </c>
      <c r="K1390">
        <f t="shared" si="373"/>
        <v>0</v>
      </c>
      <c r="L1390">
        <f t="shared" si="374"/>
        <v>0</v>
      </c>
      <c r="M1390">
        <f t="shared" si="375"/>
        <v>2</v>
      </c>
      <c r="N1390" s="6">
        <f t="shared" si="376"/>
        <v>0.93333333333333335</v>
      </c>
      <c r="O1390" t="str">
        <f t="shared" si="377"/>
        <v>Y</v>
      </c>
      <c r="P1390" s="14">
        <f>VLOOKUP(E1390, 'Season Position'!$A$88:$C$103,2,FALSE)</f>
        <v>7</v>
      </c>
      <c r="Q1390" s="14" t="str">
        <f>VLOOKUP(E1390, 'Season Position'!$A$88:$C$103,3,FALSE)</f>
        <v>Playoffs</v>
      </c>
      <c r="R1390">
        <f t="shared" si="378"/>
        <v>1</v>
      </c>
      <c r="S1390" s="21" t="str">
        <f t="shared" si="379"/>
        <v>100-109</v>
      </c>
      <c r="U1390">
        <f t="shared" si="369"/>
        <v>10</v>
      </c>
    </row>
    <row r="1391" spans="1:21" ht="15.75" customHeight="1">
      <c r="A1391">
        <f t="shared" si="367"/>
        <v>695</v>
      </c>
      <c r="B1391" s="1">
        <v>2017</v>
      </c>
      <c r="C1391">
        <f t="shared" si="395"/>
        <v>11</v>
      </c>
      <c r="D1391" s="1" t="s">
        <v>9</v>
      </c>
      <c r="E1391" s="8" t="s">
        <v>33</v>
      </c>
      <c r="F1391" t="str">
        <f t="shared" si="350"/>
        <v>Dan Sayles</v>
      </c>
      <c r="G1391">
        <v>94</v>
      </c>
      <c r="H1391">
        <f t="shared" ref="H1391" si="425">G1390</f>
        <v>104</v>
      </c>
      <c r="I1391" t="str">
        <f t="shared" si="371"/>
        <v>Lost</v>
      </c>
      <c r="J1391">
        <f t="shared" si="372"/>
        <v>0</v>
      </c>
      <c r="K1391">
        <f t="shared" si="373"/>
        <v>1</v>
      </c>
      <c r="L1391">
        <f t="shared" si="374"/>
        <v>0</v>
      </c>
      <c r="M1391">
        <f t="shared" si="375"/>
        <v>5</v>
      </c>
      <c r="N1391" s="6">
        <f t="shared" si="376"/>
        <v>0.73333333333333339</v>
      </c>
      <c r="O1391" t="str">
        <f t="shared" si="377"/>
        <v>N</v>
      </c>
      <c r="P1391" s="14">
        <f>VLOOKUP(E1391, 'Season Position'!$A$88:$C$103,2,FALSE)</f>
        <v>10</v>
      </c>
      <c r="Q1391" s="14" t="str">
        <f>VLOOKUP(E1391, 'Season Position'!$A$88:$C$103,3,FALSE)</f>
        <v>Missed</v>
      </c>
      <c r="R1391">
        <f t="shared" si="378"/>
        <v>0</v>
      </c>
      <c r="S1391" s="21" t="str">
        <f t="shared" si="379"/>
        <v>90-99</v>
      </c>
      <c r="U1391">
        <f t="shared" si="369"/>
        <v>-10</v>
      </c>
    </row>
    <row r="1392" spans="1:21" ht="15.75" customHeight="1">
      <c r="A1392">
        <f t="shared" si="367"/>
        <v>696</v>
      </c>
      <c r="B1392" s="1">
        <v>2017</v>
      </c>
      <c r="C1392">
        <f t="shared" si="395"/>
        <v>12</v>
      </c>
      <c r="D1392" s="1" t="s">
        <v>9</v>
      </c>
      <c r="E1392" s="8" t="s">
        <v>32</v>
      </c>
      <c r="F1392" t="str">
        <f t="shared" ref="F1392:F1454" si="426">E1393</f>
        <v>Ben Hendy</v>
      </c>
      <c r="G1392">
        <v>70</v>
      </c>
      <c r="H1392">
        <f t="shared" ref="H1392" si="427">G1393</f>
        <v>94</v>
      </c>
      <c r="I1392" t="str">
        <f t="shared" si="371"/>
        <v>Lost</v>
      </c>
      <c r="J1392">
        <f t="shared" si="372"/>
        <v>0</v>
      </c>
      <c r="K1392">
        <f t="shared" si="373"/>
        <v>1</v>
      </c>
      <c r="L1392">
        <f t="shared" si="374"/>
        <v>0</v>
      </c>
      <c r="M1392">
        <f t="shared" si="375"/>
        <v>11</v>
      </c>
      <c r="N1392" s="6">
        <f t="shared" si="376"/>
        <v>0.33333333333333337</v>
      </c>
      <c r="O1392" t="str">
        <f t="shared" si="377"/>
        <v>N</v>
      </c>
      <c r="P1392" s="14">
        <f>VLOOKUP(E1392, 'Season Position'!$A$88:$C$103,2,FALSE)</f>
        <v>14</v>
      </c>
      <c r="Q1392" s="14" t="str">
        <f>VLOOKUP(E1392, 'Season Position'!$A$88:$C$103,3,FALSE)</f>
        <v>Missed</v>
      </c>
      <c r="R1392">
        <f t="shared" si="378"/>
        <v>0</v>
      </c>
      <c r="S1392" s="21" t="str">
        <f t="shared" si="379"/>
        <v>70-79</v>
      </c>
      <c r="U1392">
        <f t="shared" si="369"/>
        <v>-24</v>
      </c>
    </row>
    <row r="1393" spans="1:21" ht="15.75" customHeight="1">
      <c r="A1393">
        <f t="shared" si="367"/>
        <v>696</v>
      </c>
      <c r="B1393" s="1">
        <v>2017</v>
      </c>
      <c r="C1393">
        <f t="shared" si="395"/>
        <v>12</v>
      </c>
      <c r="D1393" s="1" t="s">
        <v>9</v>
      </c>
      <c r="E1393" s="8" t="s">
        <v>10</v>
      </c>
      <c r="F1393" t="str">
        <f t="shared" ref="F1393:F1455" si="428">E1392</f>
        <v>Chris Hill</v>
      </c>
      <c r="G1393">
        <v>94</v>
      </c>
      <c r="H1393">
        <f t="shared" ref="H1393" si="429">G1392</f>
        <v>70</v>
      </c>
      <c r="I1393" t="str">
        <f t="shared" si="371"/>
        <v>Won</v>
      </c>
      <c r="J1393">
        <f t="shared" si="372"/>
        <v>1</v>
      </c>
      <c r="K1393">
        <f t="shared" si="373"/>
        <v>0</v>
      </c>
      <c r="L1393">
        <f t="shared" si="374"/>
        <v>0</v>
      </c>
      <c r="M1393">
        <f t="shared" si="375"/>
        <v>6</v>
      </c>
      <c r="N1393" s="6">
        <f t="shared" si="376"/>
        <v>0.66666666666666674</v>
      </c>
      <c r="O1393" t="str">
        <f t="shared" si="377"/>
        <v>N</v>
      </c>
      <c r="P1393" s="14">
        <f>VLOOKUP(E1393, 'Season Position'!$A$88:$C$103,2,FALSE)</f>
        <v>4</v>
      </c>
      <c r="Q1393" s="14" t="str">
        <f>VLOOKUP(E1393, 'Season Position'!$A$88:$C$103,3,FALSE)</f>
        <v>Playoffs</v>
      </c>
      <c r="R1393">
        <f t="shared" si="378"/>
        <v>1</v>
      </c>
      <c r="S1393" s="21" t="str">
        <f t="shared" si="379"/>
        <v>90-99</v>
      </c>
      <c r="U1393">
        <f t="shared" si="369"/>
        <v>24</v>
      </c>
    </row>
    <row r="1394" spans="1:21" ht="15.75" customHeight="1">
      <c r="A1394">
        <f t="shared" si="367"/>
        <v>697</v>
      </c>
      <c r="B1394" s="1">
        <v>2017</v>
      </c>
      <c r="C1394">
        <f t="shared" si="395"/>
        <v>12</v>
      </c>
      <c r="D1394" s="1" t="s">
        <v>9</v>
      </c>
      <c r="E1394" s="8" t="s">
        <v>18</v>
      </c>
      <c r="F1394" t="str">
        <f t="shared" si="426"/>
        <v>Mat Ward</v>
      </c>
      <c r="G1394">
        <v>90</v>
      </c>
      <c r="H1394">
        <f t="shared" ref="H1394" si="430">G1395</f>
        <v>118</v>
      </c>
      <c r="I1394" t="str">
        <f t="shared" si="371"/>
        <v>Lost</v>
      </c>
      <c r="J1394">
        <f t="shared" si="372"/>
        <v>0</v>
      </c>
      <c r="K1394">
        <f t="shared" si="373"/>
        <v>1</v>
      </c>
      <c r="L1394">
        <f t="shared" si="374"/>
        <v>0</v>
      </c>
      <c r="M1394">
        <f t="shared" si="375"/>
        <v>7</v>
      </c>
      <c r="N1394" s="6">
        <f t="shared" si="376"/>
        <v>0.6</v>
      </c>
      <c r="O1394" t="str">
        <f t="shared" si="377"/>
        <v>N</v>
      </c>
      <c r="P1394" s="14">
        <f>VLOOKUP(E1394, 'Season Position'!$A$88:$C$103,2,FALSE)</f>
        <v>12</v>
      </c>
      <c r="Q1394" s="14" t="str">
        <f>VLOOKUP(E1394, 'Season Position'!$A$88:$C$103,3,FALSE)</f>
        <v>Missed</v>
      </c>
      <c r="R1394">
        <f t="shared" si="378"/>
        <v>0</v>
      </c>
      <c r="S1394" s="21" t="str">
        <f t="shared" si="379"/>
        <v>90-99</v>
      </c>
      <c r="U1394">
        <f t="shared" si="369"/>
        <v>-28</v>
      </c>
    </row>
    <row r="1395" spans="1:21" ht="15.75" customHeight="1">
      <c r="A1395">
        <f t="shared" si="367"/>
        <v>697</v>
      </c>
      <c r="B1395" s="1">
        <v>2017</v>
      </c>
      <c r="C1395">
        <f t="shared" si="395"/>
        <v>12</v>
      </c>
      <c r="D1395" s="1" t="s">
        <v>9</v>
      </c>
      <c r="E1395" s="8" t="s">
        <v>26</v>
      </c>
      <c r="F1395" t="str">
        <f t="shared" si="428"/>
        <v>Geoffrey Manboob</v>
      </c>
      <c r="G1395">
        <v>118</v>
      </c>
      <c r="H1395">
        <f t="shared" ref="H1395" si="431">G1394</f>
        <v>90</v>
      </c>
      <c r="I1395" t="str">
        <f t="shared" si="371"/>
        <v>Won</v>
      </c>
      <c r="J1395">
        <f t="shared" si="372"/>
        <v>1</v>
      </c>
      <c r="K1395">
        <f t="shared" si="373"/>
        <v>0</v>
      </c>
      <c r="L1395">
        <f t="shared" si="374"/>
        <v>0</v>
      </c>
      <c r="M1395">
        <f t="shared" si="375"/>
        <v>2</v>
      </c>
      <c r="N1395" s="6">
        <f t="shared" si="376"/>
        <v>0.93333333333333335</v>
      </c>
      <c r="O1395" t="str">
        <f t="shared" si="377"/>
        <v>Y</v>
      </c>
      <c r="P1395" s="14">
        <f>VLOOKUP(E1395, 'Season Position'!$A$88:$C$103,2,FALSE)</f>
        <v>3</v>
      </c>
      <c r="Q1395" s="14" t="str">
        <f>VLOOKUP(E1395, 'Season Position'!$A$88:$C$103,3,FALSE)</f>
        <v>Playoffs</v>
      </c>
      <c r="R1395">
        <f t="shared" si="378"/>
        <v>1</v>
      </c>
      <c r="S1395" s="21" t="str">
        <f t="shared" si="379"/>
        <v>110-119</v>
      </c>
      <c r="U1395">
        <f t="shared" si="369"/>
        <v>28</v>
      </c>
    </row>
    <row r="1396" spans="1:21" ht="15.75" customHeight="1">
      <c r="A1396">
        <f t="shared" si="367"/>
        <v>698</v>
      </c>
      <c r="B1396" s="1">
        <v>2017</v>
      </c>
      <c r="C1396">
        <f t="shared" si="395"/>
        <v>12</v>
      </c>
      <c r="D1396" s="1" t="s">
        <v>9</v>
      </c>
      <c r="E1396" s="8" t="s">
        <v>13</v>
      </c>
      <c r="F1396" t="str">
        <f t="shared" si="426"/>
        <v>Ian Kulkowski</v>
      </c>
      <c r="G1396">
        <v>83</v>
      </c>
      <c r="H1396">
        <f t="shared" ref="H1396" si="432">G1397</f>
        <v>66</v>
      </c>
      <c r="I1396" t="str">
        <f t="shared" si="371"/>
        <v>Won</v>
      </c>
      <c r="J1396">
        <f t="shared" si="372"/>
        <v>1</v>
      </c>
      <c r="K1396">
        <f t="shared" si="373"/>
        <v>0</v>
      </c>
      <c r="L1396">
        <f t="shared" si="374"/>
        <v>0</v>
      </c>
      <c r="M1396">
        <f t="shared" si="375"/>
        <v>10</v>
      </c>
      <c r="N1396" s="6">
        <f t="shared" si="376"/>
        <v>0.4</v>
      </c>
      <c r="O1396" t="str">
        <f t="shared" si="377"/>
        <v>N</v>
      </c>
      <c r="P1396" s="14">
        <f>VLOOKUP(E1396, 'Season Position'!$A$88:$C$103,2,FALSE)</f>
        <v>11</v>
      </c>
      <c r="Q1396" s="14" t="str">
        <f>VLOOKUP(E1396, 'Season Position'!$A$88:$C$103,3,FALSE)</f>
        <v>Missed</v>
      </c>
      <c r="R1396">
        <f t="shared" si="378"/>
        <v>1</v>
      </c>
      <c r="S1396" s="21" t="str">
        <f t="shared" si="379"/>
        <v>80-89</v>
      </c>
      <c r="U1396">
        <f t="shared" si="369"/>
        <v>17</v>
      </c>
    </row>
    <row r="1397" spans="1:21" ht="15.75" customHeight="1">
      <c r="A1397">
        <f t="shared" si="367"/>
        <v>698</v>
      </c>
      <c r="B1397" s="1">
        <v>2017</v>
      </c>
      <c r="C1397">
        <f t="shared" si="395"/>
        <v>12</v>
      </c>
      <c r="D1397" s="1" t="s">
        <v>9</v>
      </c>
      <c r="E1397" s="8" t="s">
        <v>31</v>
      </c>
      <c r="F1397" t="str">
        <f t="shared" si="428"/>
        <v>David Slater</v>
      </c>
      <c r="G1397">
        <v>66</v>
      </c>
      <c r="H1397">
        <f t="shared" ref="H1397" si="433">G1396</f>
        <v>83</v>
      </c>
      <c r="I1397" t="str">
        <f t="shared" si="371"/>
        <v>Lost</v>
      </c>
      <c r="J1397">
        <f t="shared" si="372"/>
        <v>0</v>
      </c>
      <c r="K1397">
        <f t="shared" si="373"/>
        <v>1</v>
      </c>
      <c r="L1397">
        <f t="shared" si="374"/>
        <v>0</v>
      </c>
      <c r="M1397">
        <f t="shared" si="375"/>
        <v>12</v>
      </c>
      <c r="N1397" s="6">
        <f t="shared" si="376"/>
        <v>0.26666666666666672</v>
      </c>
      <c r="O1397" t="str">
        <f t="shared" si="377"/>
        <v>N</v>
      </c>
      <c r="P1397" s="14">
        <f>VLOOKUP(E1397, 'Season Position'!$A$88:$C$103,2,FALSE)</f>
        <v>8</v>
      </c>
      <c r="Q1397" s="14" t="str">
        <f>VLOOKUP(E1397, 'Season Position'!$A$88:$C$103,3,FALSE)</f>
        <v>Playoffs</v>
      </c>
      <c r="R1397">
        <f t="shared" si="378"/>
        <v>0</v>
      </c>
      <c r="S1397" s="21" t="str">
        <f t="shared" si="379"/>
        <v>60-69</v>
      </c>
      <c r="U1397">
        <f t="shared" si="369"/>
        <v>-17</v>
      </c>
    </row>
    <row r="1398" spans="1:21" ht="15.75" customHeight="1">
      <c r="A1398">
        <f t="shared" si="367"/>
        <v>699</v>
      </c>
      <c r="B1398" s="1">
        <v>2017</v>
      </c>
      <c r="C1398">
        <f t="shared" si="395"/>
        <v>12</v>
      </c>
      <c r="D1398" s="1" t="s">
        <v>9</v>
      </c>
      <c r="E1398" s="8" t="s">
        <v>14</v>
      </c>
      <c r="F1398" t="str">
        <f t="shared" si="426"/>
        <v>Max Cubberley</v>
      </c>
      <c r="G1398">
        <v>99</v>
      </c>
      <c r="H1398">
        <f t="shared" ref="H1398" si="434">G1399</f>
        <v>127</v>
      </c>
      <c r="I1398" t="str">
        <f t="shared" si="371"/>
        <v>Lost</v>
      </c>
      <c r="J1398">
        <f t="shared" si="372"/>
        <v>0</v>
      </c>
      <c r="K1398">
        <f t="shared" si="373"/>
        <v>1</v>
      </c>
      <c r="L1398">
        <f t="shared" si="374"/>
        <v>0</v>
      </c>
      <c r="M1398">
        <f t="shared" si="375"/>
        <v>5</v>
      </c>
      <c r="N1398" s="6">
        <f t="shared" si="376"/>
        <v>0.73333333333333339</v>
      </c>
      <c r="O1398" t="str">
        <f t="shared" si="377"/>
        <v>N</v>
      </c>
      <c r="P1398" s="14">
        <f>VLOOKUP(E1398, 'Season Position'!$A$88:$C$103,2,FALSE)</f>
        <v>15</v>
      </c>
      <c r="Q1398" s="14" t="str">
        <f>VLOOKUP(E1398, 'Season Position'!$A$88:$C$103,3,FALSE)</f>
        <v>Missed</v>
      </c>
      <c r="R1398">
        <f t="shared" si="378"/>
        <v>0</v>
      </c>
      <c r="S1398" s="21" t="str">
        <f t="shared" si="379"/>
        <v>90-99</v>
      </c>
      <c r="U1398">
        <f t="shared" si="369"/>
        <v>-28</v>
      </c>
    </row>
    <row r="1399" spans="1:21" ht="15.75" customHeight="1">
      <c r="A1399">
        <f t="shared" si="367"/>
        <v>699</v>
      </c>
      <c r="B1399" s="1">
        <v>2017</v>
      </c>
      <c r="C1399">
        <f t="shared" si="395"/>
        <v>12</v>
      </c>
      <c r="D1399" s="1" t="s">
        <v>9</v>
      </c>
      <c r="E1399" s="8" t="s">
        <v>21</v>
      </c>
      <c r="F1399" t="str">
        <f t="shared" si="428"/>
        <v>Chris Braithwaite</v>
      </c>
      <c r="G1399">
        <v>127</v>
      </c>
      <c r="H1399">
        <f t="shared" ref="H1399" si="435">G1398</f>
        <v>99</v>
      </c>
      <c r="I1399" t="str">
        <f t="shared" si="371"/>
        <v>Won</v>
      </c>
      <c r="J1399">
        <f t="shared" si="372"/>
        <v>1</v>
      </c>
      <c r="K1399">
        <f t="shared" si="373"/>
        <v>0</v>
      </c>
      <c r="L1399">
        <f t="shared" si="374"/>
        <v>0</v>
      </c>
      <c r="M1399">
        <f t="shared" si="375"/>
        <v>1</v>
      </c>
      <c r="N1399" s="6">
        <f t="shared" si="376"/>
        <v>1</v>
      </c>
      <c r="O1399" t="str">
        <f t="shared" si="377"/>
        <v>Y</v>
      </c>
      <c r="P1399" s="14">
        <f>VLOOKUP(E1399, 'Season Position'!$A$88:$C$103,2,FALSE)</f>
        <v>13</v>
      </c>
      <c r="Q1399" s="14" t="str">
        <f>VLOOKUP(E1399, 'Season Position'!$A$88:$C$103,3,FALSE)</f>
        <v>Missed</v>
      </c>
      <c r="R1399">
        <f t="shared" si="378"/>
        <v>1</v>
      </c>
      <c r="S1399" s="21" t="str">
        <f t="shared" si="379"/>
        <v>120-129</v>
      </c>
      <c r="U1399">
        <f t="shared" si="369"/>
        <v>28</v>
      </c>
    </row>
    <row r="1400" spans="1:21" ht="15.75" customHeight="1">
      <c r="A1400">
        <f t="shared" si="367"/>
        <v>700</v>
      </c>
      <c r="B1400" s="1">
        <v>2017</v>
      </c>
      <c r="C1400">
        <f t="shared" si="395"/>
        <v>12</v>
      </c>
      <c r="D1400" s="1" t="s">
        <v>9</v>
      </c>
      <c r="E1400" s="8" t="s">
        <v>62</v>
      </c>
      <c r="F1400" t="str">
        <f t="shared" si="426"/>
        <v>Jamie Blair</v>
      </c>
      <c r="G1400">
        <v>57</v>
      </c>
      <c r="H1400">
        <f t="shared" ref="H1400" si="436">G1401</f>
        <v>49</v>
      </c>
      <c r="I1400" t="str">
        <f t="shared" si="371"/>
        <v>Won</v>
      </c>
      <c r="J1400">
        <f t="shared" si="372"/>
        <v>1</v>
      </c>
      <c r="K1400">
        <f t="shared" si="373"/>
        <v>0</v>
      </c>
      <c r="L1400">
        <f t="shared" si="374"/>
        <v>0</v>
      </c>
      <c r="M1400">
        <f t="shared" si="375"/>
        <v>14</v>
      </c>
      <c r="N1400" s="6">
        <f t="shared" si="376"/>
        <v>0.1333333333333333</v>
      </c>
      <c r="O1400" t="str">
        <f t="shared" si="377"/>
        <v>N</v>
      </c>
      <c r="P1400" s="14">
        <f>VLOOKUP(E1400, 'Season Position'!$A$88:$C$103,2,FALSE)</f>
        <v>2</v>
      </c>
      <c r="Q1400" s="14" t="str">
        <f>VLOOKUP(E1400, 'Season Position'!$A$88:$C$103,3,FALSE)</f>
        <v>Playoffs</v>
      </c>
      <c r="R1400">
        <f t="shared" si="378"/>
        <v>1</v>
      </c>
      <c r="S1400" s="21" t="str">
        <f t="shared" si="379"/>
        <v>50-59</v>
      </c>
      <c r="U1400">
        <f t="shared" si="369"/>
        <v>8</v>
      </c>
    </row>
    <row r="1401" spans="1:21" ht="15.75" customHeight="1">
      <c r="A1401">
        <f t="shared" si="367"/>
        <v>700</v>
      </c>
      <c r="B1401" s="1">
        <v>2017</v>
      </c>
      <c r="C1401">
        <f t="shared" si="395"/>
        <v>12</v>
      </c>
      <c r="D1401" s="1" t="s">
        <v>9</v>
      </c>
      <c r="E1401" s="8" t="s">
        <v>34</v>
      </c>
      <c r="F1401" t="str">
        <f t="shared" si="428"/>
        <v>Owen Williams</v>
      </c>
      <c r="G1401">
        <v>49</v>
      </c>
      <c r="H1401">
        <f t="shared" ref="H1401" si="437">G1400</f>
        <v>57</v>
      </c>
      <c r="I1401" t="str">
        <f t="shared" si="371"/>
        <v>Lost</v>
      </c>
      <c r="J1401">
        <f t="shared" si="372"/>
        <v>0</v>
      </c>
      <c r="K1401">
        <f t="shared" si="373"/>
        <v>1</v>
      </c>
      <c r="L1401">
        <f t="shared" si="374"/>
        <v>0</v>
      </c>
      <c r="M1401">
        <f t="shared" si="375"/>
        <v>16</v>
      </c>
      <c r="N1401" s="6">
        <f t="shared" si="376"/>
        <v>0</v>
      </c>
      <c r="O1401" t="str">
        <f t="shared" si="377"/>
        <v>N</v>
      </c>
      <c r="P1401" s="14">
        <f>VLOOKUP(E1401, 'Season Position'!$A$88:$C$103,2,FALSE)</f>
        <v>16</v>
      </c>
      <c r="Q1401" s="14" t="str">
        <f>VLOOKUP(E1401, 'Season Position'!$A$88:$C$103,3,FALSE)</f>
        <v>Missed</v>
      </c>
      <c r="R1401">
        <f t="shared" si="378"/>
        <v>0</v>
      </c>
      <c r="S1401" s="21" t="str">
        <f t="shared" si="379"/>
        <v>40-49</v>
      </c>
      <c r="U1401">
        <f t="shared" si="369"/>
        <v>-8</v>
      </c>
    </row>
    <row r="1402" spans="1:21" ht="15.75" customHeight="1">
      <c r="A1402">
        <f t="shared" si="367"/>
        <v>701</v>
      </c>
      <c r="B1402" s="1">
        <v>2017</v>
      </c>
      <c r="C1402">
        <f t="shared" si="395"/>
        <v>12</v>
      </c>
      <c r="D1402" s="1" t="s">
        <v>9</v>
      </c>
      <c r="E1402" s="8" t="s">
        <v>25</v>
      </c>
      <c r="F1402" t="str">
        <f t="shared" si="426"/>
        <v>James Goodson</v>
      </c>
      <c r="G1402">
        <v>85</v>
      </c>
      <c r="H1402">
        <f t="shared" ref="H1402" si="438">G1403</f>
        <v>109</v>
      </c>
      <c r="I1402" t="str">
        <f t="shared" si="371"/>
        <v>Lost</v>
      </c>
      <c r="J1402">
        <f t="shared" si="372"/>
        <v>0</v>
      </c>
      <c r="K1402">
        <f t="shared" si="373"/>
        <v>1</v>
      </c>
      <c r="L1402">
        <f t="shared" si="374"/>
        <v>0</v>
      </c>
      <c r="M1402">
        <f t="shared" si="375"/>
        <v>8</v>
      </c>
      <c r="N1402" s="6">
        <f t="shared" si="376"/>
        <v>0.53333333333333333</v>
      </c>
      <c r="O1402" t="str">
        <f t="shared" si="377"/>
        <v>N</v>
      </c>
      <c r="P1402" s="14">
        <f>VLOOKUP(E1402, 'Season Position'!$A$88:$C$103,2,FALSE)</f>
        <v>6</v>
      </c>
      <c r="Q1402" s="14" t="str">
        <f>VLOOKUP(E1402, 'Season Position'!$A$88:$C$103,3,FALSE)</f>
        <v>Playoffs</v>
      </c>
      <c r="R1402">
        <f t="shared" si="378"/>
        <v>0</v>
      </c>
      <c r="S1402" s="21" t="str">
        <f t="shared" si="379"/>
        <v>80-89</v>
      </c>
      <c r="U1402">
        <f t="shared" si="369"/>
        <v>-24</v>
      </c>
    </row>
    <row r="1403" spans="1:21" ht="15.75" customHeight="1">
      <c r="A1403">
        <f t="shared" si="367"/>
        <v>701</v>
      </c>
      <c r="B1403" s="1">
        <v>2017</v>
      </c>
      <c r="C1403">
        <f t="shared" si="395"/>
        <v>12</v>
      </c>
      <c r="D1403" s="1" t="s">
        <v>9</v>
      </c>
      <c r="E1403" s="8" t="s">
        <v>28</v>
      </c>
      <c r="F1403" t="str">
        <f t="shared" si="428"/>
        <v>Neil Hawke</v>
      </c>
      <c r="G1403">
        <v>109</v>
      </c>
      <c r="H1403">
        <f t="shared" ref="H1403" si="439">G1402</f>
        <v>85</v>
      </c>
      <c r="I1403" t="str">
        <f t="shared" si="371"/>
        <v>Won</v>
      </c>
      <c r="J1403">
        <f t="shared" si="372"/>
        <v>1</v>
      </c>
      <c r="K1403">
        <f t="shared" si="373"/>
        <v>0</v>
      </c>
      <c r="L1403">
        <f t="shared" si="374"/>
        <v>0</v>
      </c>
      <c r="M1403">
        <f t="shared" si="375"/>
        <v>3</v>
      </c>
      <c r="N1403" s="6">
        <f t="shared" si="376"/>
        <v>0.8666666666666667</v>
      </c>
      <c r="O1403" t="str">
        <f t="shared" si="377"/>
        <v>Y</v>
      </c>
      <c r="P1403" s="14">
        <f>VLOOKUP(E1403, 'Season Position'!$A$88:$C$103,2,FALSE)</f>
        <v>1</v>
      </c>
      <c r="Q1403" s="14" t="str">
        <f>VLOOKUP(E1403, 'Season Position'!$A$88:$C$103,3,FALSE)</f>
        <v>Playoffs</v>
      </c>
      <c r="R1403">
        <f t="shared" si="378"/>
        <v>1</v>
      </c>
      <c r="S1403" s="21" t="str">
        <f t="shared" si="379"/>
        <v>100-109</v>
      </c>
      <c r="U1403">
        <f t="shared" si="369"/>
        <v>24</v>
      </c>
    </row>
    <row r="1404" spans="1:21" ht="15.75" customHeight="1">
      <c r="A1404">
        <f t="shared" si="367"/>
        <v>702</v>
      </c>
      <c r="B1404" s="1">
        <v>2017</v>
      </c>
      <c r="C1404">
        <f t="shared" si="395"/>
        <v>12</v>
      </c>
      <c r="D1404" s="1" t="s">
        <v>9</v>
      </c>
      <c r="E1404" s="8" t="s">
        <v>12</v>
      </c>
      <c r="F1404" t="str">
        <f t="shared" si="426"/>
        <v>Stewart Carter</v>
      </c>
      <c r="G1404">
        <v>84</v>
      </c>
      <c r="H1404">
        <f t="shared" ref="H1404" si="440">G1405</f>
        <v>106</v>
      </c>
      <c r="I1404" t="str">
        <f t="shared" si="371"/>
        <v>Lost</v>
      </c>
      <c r="J1404">
        <f t="shared" si="372"/>
        <v>0</v>
      </c>
      <c r="K1404">
        <f t="shared" si="373"/>
        <v>1</v>
      </c>
      <c r="L1404">
        <f t="shared" si="374"/>
        <v>0</v>
      </c>
      <c r="M1404">
        <f t="shared" si="375"/>
        <v>9</v>
      </c>
      <c r="N1404" s="6">
        <f t="shared" si="376"/>
        <v>0.46666666666666667</v>
      </c>
      <c r="O1404" t="str">
        <f t="shared" si="377"/>
        <v>N</v>
      </c>
      <c r="P1404" s="14">
        <f>VLOOKUP(E1404, 'Season Position'!$A$88:$C$103,2,FALSE)</f>
        <v>7</v>
      </c>
      <c r="Q1404" s="14" t="str">
        <f>VLOOKUP(E1404, 'Season Position'!$A$88:$C$103,3,FALSE)</f>
        <v>Playoffs</v>
      </c>
      <c r="R1404">
        <f t="shared" si="378"/>
        <v>0</v>
      </c>
      <c r="S1404" s="21" t="str">
        <f t="shared" si="379"/>
        <v>80-89</v>
      </c>
      <c r="U1404">
        <f t="shared" si="369"/>
        <v>-22</v>
      </c>
    </row>
    <row r="1405" spans="1:21" ht="15.75" customHeight="1">
      <c r="A1405">
        <f t="shared" si="367"/>
        <v>702</v>
      </c>
      <c r="B1405" s="1">
        <v>2017</v>
      </c>
      <c r="C1405">
        <f t="shared" si="395"/>
        <v>12</v>
      </c>
      <c r="D1405" s="1" t="s">
        <v>9</v>
      </c>
      <c r="E1405" s="8" t="s">
        <v>72</v>
      </c>
      <c r="F1405" t="str">
        <f t="shared" si="428"/>
        <v>Dan Sayles</v>
      </c>
      <c r="G1405">
        <v>106</v>
      </c>
      <c r="H1405">
        <f t="shared" ref="H1405" si="441">G1404</f>
        <v>84</v>
      </c>
      <c r="I1405" t="str">
        <f t="shared" si="371"/>
        <v>Won</v>
      </c>
      <c r="J1405">
        <f t="shared" si="372"/>
        <v>1</v>
      </c>
      <c r="K1405">
        <f t="shared" si="373"/>
        <v>0</v>
      </c>
      <c r="L1405">
        <f t="shared" si="374"/>
        <v>0</v>
      </c>
      <c r="M1405">
        <f t="shared" si="375"/>
        <v>4</v>
      </c>
      <c r="N1405" s="6">
        <f t="shared" si="376"/>
        <v>0.8</v>
      </c>
      <c r="O1405" t="str">
        <f t="shared" si="377"/>
        <v>Y</v>
      </c>
      <c r="P1405" s="14">
        <f>VLOOKUP(E1405, 'Season Position'!$A$88:$C$103,2,FALSE)</f>
        <v>9</v>
      </c>
      <c r="Q1405" s="14" t="str">
        <f>VLOOKUP(E1405, 'Season Position'!$A$88:$C$103,3,FALSE)</f>
        <v>Missed</v>
      </c>
      <c r="R1405">
        <f t="shared" si="378"/>
        <v>1</v>
      </c>
      <c r="S1405" s="21" t="str">
        <f t="shared" si="379"/>
        <v>100-109</v>
      </c>
      <c r="U1405">
        <f t="shared" si="369"/>
        <v>22</v>
      </c>
    </row>
    <row r="1406" spans="1:21" ht="15.75" customHeight="1">
      <c r="A1406">
        <f t="shared" si="367"/>
        <v>703</v>
      </c>
      <c r="B1406" s="1">
        <v>2017</v>
      </c>
      <c r="C1406">
        <f t="shared" si="395"/>
        <v>12</v>
      </c>
      <c r="D1406" s="1" t="s">
        <v>9</v>
      </c>
      <c r="E1406" s="8" t="s">
        <v>33</v>
      </c>
      <c r="F1406" t="str">
        <f t="shared" si="426"/>
        <v>Jay Kelly</v>
      </c>
      <c r="G1406">
        <v>65</v>
      </c>
      <c r="H1406">
        <f t="shared" ref="H1406" si="442">G1407</f>
        <v>54</v>
      </c>
      <c r="I1406" t="str">
        <f t="shared" si="371"/>
        <v>Won</v>
      </c>
      <c r="J1406">
        <f t="shared" si="372"/>
        <v>1</v>
      </c>
      <c r="K1406">
        <f t="shared" si="373"/>
        <v>0</v>
      </c>
      <c r="L1406">
        <f t="shared" si="374"/>
        <v>0</v>
      </c>
      <c r="M1406">
        <f t="shared" si="375"/>
        <v>13</v>
      </c>
      <c r="N1406" s="6">
        <f t="shared" si="376"/>
        <v>0.19999999999999996</v>
      </c>
      <c r="O1406" t="str">
        <f t="shared" si="377"/>
        <v>N</v>
      </c>
      <c r="P1406" s="14">
        <f>VLOOKUP(E1406, 'Season Position'!$A$88:$C$103,2,FALSE)</f>
        <v>10</v>
      </c>
      <c r="Q1406" s="14" t="str">
        <f>VLOOKUP(E1406, 'Season Position'!$A$88:$C$103,3,FALSE)</f>
        <v>Missed</v>
      </c>
      <c r="R1406">
        <f t="shared" si="378"/>
        <v>1</v>
      </c>
      <c r="S1406" s="21" t="str">
        <f t="shared" si="379"/>
        <v>60-69</v>
      </c>
      <c r="U1406">
        <f t="shared" si="369"/>
        <v>11</v>
      </c>
    </row>
    <row r="1407" spans="1:21" ht="15.75" customHeight="1">
      <c r="A1407">
        <f t="shared" si="367"/>
        <v>703</v>
      </c>
      <c r="B1407" s="1">
        <v>2017</v>
      </c>
      <c r="C1407">
        <f t="shared" si="395"/>
        <v>12</v>
      </c>
      <c r="D1407" s="1" t="s">
        <v>9</v>
      </c>
      <c r="E1407" s="8" t="s">
        <v>30</v>
      </c>
      <c r="F1407" t="str">
        <f t="shared" si="428"/>
        <v>Steve Smith</v>
      </c>
      <c r="G1407">
        <v>54</v>
      </c>
      <c r="H1407">
        <f t="shared" ref="H1407" si="443">G1406</f>
        <v>65</v>
      </c>
      <c r="I1407" t="str">
        <f t="shared" si="371"/>
        <v>Lost</v>
      </c>
      <c r="J1407">
        <f t="shared" si="372"/>
        <v>0</v>
      </c>
      <c r="K1407">
        <f t="shared" si="373"/>
        <v>1</v>
      </c>
      <c r="L1407">
        <f t="shared" si="374"/>
        <v>0</v>
      </c>
      <c r="M1407">
        <f t="shared" si="375"/>
        <v>15</v>
      </c>
      <c r="N1407" s="6">
        <f t="shared" si="376"/>
        <v>6.6666666666666652E-2</v>
      </c>
      <c r="O1407" t="str">
        <f t="shared" si="377"/>
        <v>N</v>
      </c>
      <c r="P1407" s="14">
        <f>VLOOKUP(E1407, 'Season Position'!$A$88:$C$103,2,FALSE)</f>
        <v>5</v>
      </c>
      <c r="Q1407" s="14" t="str">
        <f>VLOOKUP(E1407, 'Season Position'!$A$88:$C$103,3,FALSE)</f>
        <v>Playoffs</v>
      </c>
      <c r="R1407">
        <f t="shared" si="378"/>
        <v>0</v>
      </c>
      <c r="S1407" s="21" t="str">
        <f t="shared" si="379"/>
        <v>50-59</v>
      </c>
      <c r="U1407">
        <f t="shared" si="369"/>
        <v>-11</v>
      </c>
    </row>
    <row r="1408" spans="1:21" ht="15.75" customHeight="1">
      <c r="A1408">
        <f t="shared" si="367"/>
        <v>704</v>
      </c>
      <c r="B1408" s="1">
        <v>2017</v>
      </c>
      <c r="C1408">
        <f t="shared" si="395"/>
        <v>13</v>
      </c>
      <c r="D1408" s="1" t="s">
        <v>9</v>
      </c>
      <c r="E1408" s="8" t="s">
        <v>10</v>
      </c>
      <c r="F1408" t="str">
        <f t="shared" si="426"/>
        <v>Neil Hawke</v>
      </c>
      <c r="G1408">
        <v>122</v>
      </c>
      <c r="H1408">
        <f t="shared" ref="H1408" si="444">G1409</f>
        <v>105</v>
      </c>
      <c r="I1408" t="str">
        <f t="shared" si="371"/>
        <v>Won</v>
      </c>
      <c r="J1408">
        <f t="shared" si="372"/>
        <v>1</v>
      </c>
      <c r="K1408">
        <f t="shared" si="373"/>
        <v>0</v>
      </c>
      <c r="L1408">
        <f t="shared" si="374"/>
        <v>0</v>
      </c>
      <c r="M1408">
        <f t="shared" si="375"/>
        <v>1</v>
      </c>
      <c r="N1408" s="6">
        <f t="shared" si="376"/>
        <v>1</v>
      </c>
      <c r="O1408" t="str">
        <f t="shared" si="377"/>
        <v>Y</v>
      </c>
      <c r="P1408" s="14">
        <f>VLOOKUP(E1408, 'Season Position'!$A$88:$C$103,2,FALSE)</f>
        <v>4</v>
      </c>
      <c r="Q1408" s="14" t="str">
        <f>VLOOKUP(E1408, 'Season Position'!$A$88:$C$103,3,FALSE)</f>
        <v>Playoffs</v>
      </c>
      <c r="R1408">
        <f t="shared" si="378"/>
        <v>1</v>
      </c>
      <c r="S1408" s="21" t="str">
        <f t="shared" si="379"/>
        <v>120-129</v>
      </c>
      <c r="U1408">
        <f t="shared" si="369"/>
        <v>17</v>
      </c>
    </row>
    <row r="1409" spans="1:21" ht="15.75" customHeight="1">
      <c r="A1409">
        <f t="shared" ref="A1409:A1471" si="445">A1407+1</f>
        <v>704</v>
      </c>
      <c r="B1409" s="1">
        <v>2017</v>
      </c>
      <c r="C1409">
        <f t="shared" si="395"/>
        <v>13</v>
      </c>
      <c r="D1409" s="1" t="s">
        <v>9</v>
      </c>
      <c r="E1409" s="8" t="s">
        <v>25</v>
      </c>
      <c r="F1409" t="str">
        <f t="shared" si="428"/>
        <v>Ben Hendy</v>
      </c>
      <c r="G1409">
        <v>105</v>
      </c>
      <c r="H1409">
        <f t="shared" ref="H1409" si="446">G1408</f>
        <v>122</v>
      </c>
      <c r="I1409" t="str">
        <f t="shared" si="371"/>
        <v>Lost</v>
      </c>
      <c r="J1409">
        <f t="shared" si="372"/>
        <v>0</v>
      </c>
      <c r="K1409">
        <f t="shared" si="373"/>
        <v>1</v>
      </c>
      <c r="L1409">
        <f t="shared" si="374"/>
        <v>0</v>
      </c>
      <c r="M1409">
        <f t="shared" si="375"/>
        <v>3</v>
      </c>
      <c r="N1409" s="6">
        <f t="shared" si="376"/>
        <v>0.8666666666666667</v>
      </c>
      <c r="O1409" t="str">
        <f t="shared" si="377"/>
        <v>Y</v>
      </c>
      <c r="P1409" s="14">
        <f>VLOOKUP(E1409, 'Season Position'!$A$88:$C$103,2,FALSE)</f>
        <v>6</v>
      </c>
      <c r="Q1409" s="14" t="str">
        <f>VLOOKUP(E1409, 'Season Position'!$A$88:$C$103,3,FALSE)</f>
        <v>Playoffs</v>
      </c>
      <c r="R1409">
        <f t="shared" si="378"/>
        <v>0</v>
      </c>
      <c r="S1409" s="21" t="str">
        <f t="shared" si="379"/>
        <v>100-109</v>
      </c>
      <c r="U1409">
        <f t="shared" ref="U1409:U1472" si="447">G1409-H1409</f>
        <v>-17</v>
      </c>
    </row>
    <row r="1410" spans="1:21" ht="15.75" customHeight="1">
      <c r="A1410">
        <f t="shared" si="445"/>
        <v>705</v>
      </c>
      <c r="B1410" s="1">
        <v>2017</v>
      </c>
      <c r="C1410">
        <f t="shared" si="395"/>
        <v>13</v>
      </c>
      <c r="D1410" s="1" t="s">
        <v>9</v>
      </c>
      <c r="E1410" s="8" t="s">
        <v>14</v>
      </c>
      <c r="F1410" t="str">
        <f t="shared" si="426"/>
        <v>Geoffrey Manboob</v>
      </c>
      <c r="G1410">
        <v>66</v>
      </c>
      <c r="H1410">
        <f t="shared" ref="H1410" si="448">G1411</f>
        <v>78</v>
      </c>
      <c r="I1410" t="str">
        <f t="shared" ref="I1410:I1471" si="449">IF(G1410&gt;H1410, "Won", IF(G1410&lt;H1410, "Lost", "Tie"))</f>
        <v>Lost</v>
      </c>
      <c r="J1410">
        <f t="shared" ref="J1410:J1471" si="450">IF(I1410="Won", 1, 0)</f>
        <v>0</v>
      </c>
      <c r="K1410">
        <f t="shared" ref="K1410:K1471" si="451">IF(I1410="Lost", 1, 0)</f>
        <v>1</v>
      </c>
      <c r="L1410">
        <f t="shared" ref="L1410:L1471" si="452">IF(I1410="Tie", 1, 0)</f>
        <v>0</v>
      </c>
      <c r="M1410">
        <f t="shared" ref="M1410:M1471" si="453">1+SUMPRODUCT(($B$2:$B$10000=B1410)*($C$2:$C$10000=C1410)*($G$2:$G$10000&gt;G1410))</f>
        <v>14</v>
      </c>
      <c r="N1410" s="6">
        <f t="shared" ref="N1410:N1471" si="454">1-((M1410-1)/15)</f>
        <v>0.1333333333333333</v>
      </c>
      <c r="O1410" t="str">
        <f t="shared" ref="O1410:O1471" si="455">IF(G1410&gt;99, "Y", "N")</f>
        <v>N</v>
      </c>
      <c r="P1410" s="14">
        <f>VLOOKUP(E1410, 'Season Position'!$A$88:$C$103,2,FALSE)</f>
        <v>15</v>
      </c>
      <c r="Q1410" s="14" t="str">
        <f>VLOOKUP(E1410, 'Season Position'!$A$88:$C$103,3,FALSE)</f>
        <v>Missed</v>
      </c>
      <c r="R1410">
        <f t="shared" ref="R1410:R1471" si="456">IF(J1410=1, 1, IF(L1410=1, 0.5, 0))</f>
        <v>0</v>
      </c>
      <c r="S1410" s="21" t="str">
        <f t="shared" ref="S1410:S1471" si="457">ROUNDDOWN(G1410/10,0)*10&amp;"-"&amp;ROUNDDOWN(G1410/10,0)*10+9</f>
        <v>60-69</v>
      </c>
      <c r="U1410">
        <f t="shared" si="447"/>
        <v>-12</v>
      </c>
    </row>
    <row r="1411" spans="1:21" ht="15.75" customHeight="1">
      <c r="A1411">
        <f t="shared" si="445"/>
        <v>705</v>
      </c>
      <c r="B1411" s="1">
        <v>2017</v>
      </c>
      <c r="C1411">
        <f t="shared" si="395"/>
        <v>13</v>
      </c>
      <c r="D1411" s="1" t="s">
        <v>9</v>
      </c>
      <c r="E1411" s="8" t="s">
        <v>18</v>
      </c>
      <c r="F1411" t="str">
        <f t="shared" si="428"/>
        <v>Chris Braithwaite</v>
      </c>
      <c r="G1411">
        <v>78</v>
      </c>
      <c r="H1411">
        <f t="shared" ref="H1411" si="458">G1410</f>
        <v>66</v>
      </c>
      <c r="I1411" t="str">
        <f t="shared" si="449"/>
        <v>Won</v>
      </c>
      <c r="J1411">
        <f t="shared" si="450"/>
        <v>1</v>
      </c>
      <c r="K1411">
        <f t="shared" si="451"/>
        <v>0</v>
      </c>
      <c r="L1411">
        <f t="shared" si="452"/>
        <v>0</v>
      </c>
      <c r="M1411">
        <f t="shared" si="453"/>
        <v>11</v>
      </c>
      <c r="N1411" s="6">
        <f t="shared" si="454"/>
        <v>0.33333333333333337</v>
      </c>
      <c r="O1411" t="str">
        <f t="shared" si="455"/>
        <v>N</v>
      </c>
      <c r="P1411" s="14">
        <f>VLOOKUP(E1411, 'Season Position'!$A$88:$C$103,2,FALSE)</f>
        <v>12</v>
      </c>
      <c r="Q1411" s="14" t="str">
        <f>VLOOKUP(E1411, 'Season Position'!$A$88:$C$103,3,FALSE)</f>
        <v>Missed</v>
      </c>
      <c r="R1411">
        <f t="shared" si="456"/>
        <v>1</v>
      </c>
      <c r="S1411" s="21" t="str">
        <f t="shared" si="457"/>
        <v>70-79</v>
      </c>
      <c r="U1411">
        <f t="shared" si="447"/>
        <v>12</v>
      </c>
    </row>
    <row r="1412" spans="1:21" ht="15.75" customHeight="1">
      <c r="A1412">
        <f t="shared" si="445"/>
        <v>706</v>
      </c>
      <c r="B1412" s="1">
        <v>2017</v>
      </c>
      <c r="C1412">
        <f t="shared" si="395"/>
        <v>13</v>
      </c>
      <c r="D1412" s="1" t="s">
        <v>9</v>
      </c>
      <c r="E1412" s="8" t="s">
        <v>13</v>
      </c>
      <c r="F1412" t="str">
        <f t="shared" si="426"/>
        <v>Jamie Blair</v>
      </c>
      <c r="G1412">
        <v>99</v>
      </c>
      <c r="H1412">
        <f t="shared" ref="H1412" si="459">G1413</f>
        <v>69</v>
      </c>
      <c r="I1412" t="str">
        <f t="shared" si="449"/>
        <v>Won</v>
      </c>
      <c r="J1412">
        <f t="shared" si="450"/>
        <v>1</v>
      </c>
      <c r="K1412">
        <f t="shared" si="451"/>
        <v>0</v>
      </c>
      <c r="L1412">
        <f t="shared" si="452"/>
        <v>0</v>
      </c>
      <c r="M1412">
        <f t="shared" si="453"/>
        <v>5</v>
      </c>
      <c r="N1412" s="6">
        <f t="shared" si="454"/>
        <v>0.73333333333333339</v>
      </c>
      <c r="O1412" t="str">
        <f t="shared" si="455"/>
        <v>N</v>
      </c>
      <c r="P1412" s="14">
        <f>VLOOKUP(E1412, 'Season Position'!$A$88:$C$103,2,FALSE)</f>
        <v>11</v>
      </c>
      <c r="Q1412" s="14" t="str">
        <f>VLOOKUP(E1412, 'Season Position'!$A$88:$C$103,3,FALSE)</f>
        <v>Missed</v>
      </c>
      <c r="R1412">
        <f t="shared" si="456"/>
        <v>1</v>
      </c>
      <c r="S1412" s="21" t="str">
        <f t="shared" si="457"/>
        <v>90-99</v>
      </c>
      <c r="U1412">
        <f t="shared" si="447"/>
        <v>30</v>
      </c>
    </row>
    <row r="1413" spans="1:21" ht="15.75" customHeight="1">
      <c r="A1413">
        <f t="shared" si="445"/>
        <v>706</v>
      </c>
      <c r="B1413" s="1">
        <v>2017</v>
      </c>
      <c r="C1413">
        <f t="shared" si="395"/>
        <v>13</v>
      </c>
      <c r="D1413" s="1" t="s">
        <v>9</v>
      </c>
      <c r="E1413" s="8" t="s">
        <v>34</v>
      </c>
      <c r="F1413" t="str">
        <f t="shared" si="428"/>
        <v>David Slater</v>
      </c>
      <c r="G1413">
        <v>69</v>
      </c>
      <c r="H1413">
        <f t="shared" ref="H1413" si="460">G1412</f>
        <v>99</v>
      </c>
      <c r="I1413" t="str">
        <f t="shared" si="449"/>
        <v>Lost</v>
      </c>
      <c r="J1413">
        <f t="shared" si="450"/>
        <v>0</v>
      </c>
      <c r="K1413">
        <f t="shared" si="451"/>
        <v>1</v>
      </c>
      <c r="L1413">
        <f t="shared" si="452"/>
        <v>0</v>
      </c>
      <c r="M1413">
        <f t="shared" si="453"/>
        <v>12</v>
      </c>
      <c r="N1413" s="6">
        <f t="shared" si="454"/>
        <v>0.26666666666666672</v>
      </c>
      <c r="O1413" t="str">
        <f t="shared" si="455"/>
        <v>N</v>
      </c>
      <c r="P1413" s="14">
        <f>VLOOKUP(E1413, 'Season Position'!$A$88:$C$103,2,FALSE)</f>
        <v>16</v>
      </c>
      <c r="Q1413" s="14" t="str">
        <f>VLOOKUP(E1413, 'Season Position'!$A$88:$C$103,3,FALSE)</f>
        <v>Missed</v>
      </c>
      <c r="R1413">
        <f t="shared" si="456"/>
        <v>0</v>
      </c>
      <c r="S1413" s="21" t="str">
        <f t="shared" si="457"/>
        <v>60-69</v>
      </c>
      <c r="U1413">
        <f t="shared" si="447"/>
        <v>-30</v>
      </c>
    </row>
    <row r="1414" spans="1:21" ht="15.75" customHeight="1">
      <c r="A1414">
        <f t="shared" si="445"/>
        <v>707</v>
      </c>
      <c r="B1414" s="1">
        <v>2017</v>
      </c>
      <c r="C1414">
        <f t="shared" si="395"/>
        <v>13</v>
      </c>
      <c r="D1414" s="1" t="s">
        <v>9</v>
      </c>
      <c r="E1414" s="8" t="s">
        <v>32</v>
      </c>
      <c r="F1414" t="str">
        <f t="shared" si="426"/>
        <v>James Goodson</v>
      </c>
      <c r="G1414">
        <v>81</v>
      </c>
      <c r="H1414">
        <f t="shared" ref="H1414" si="461">G1415</f>
        <v>81</v>
      </c>
      <c r="I1414" t="str">
        <f t="shared" si="449"/>
        <v>Tie</v>
      </c>
      <c r="J1414">
        <f t="shared" si="450"/>
        <v>0</v>
      </c>
      <c r="K1414">
        <f t="shared" si="451"/>
        <v>0</v>
      </c>
      <c r="L1414">
        <f t="shared" si="452"/>
        <v>1</v>
      </c>
      <c r="M1414">
        <f t="shared" si="453"/>
        <v>9</v>
      </c>
      <c r="N1414" s="6">
        <f t="shared" si="454"/>
        <v>0.46666666666666667</v>
      </c>
      <c r="O1414" t="str">
        <f t="shared" si="455"/>
        <v>N</v>
      </c>
      <c r="P1414" s="14">
        <f>VLOOKUP(E1414, 'Season Position'!$A$88:$C$103,2,FALSE)</f>
        <v>14</v>
      </c>
      <c r="Q1414" s="14" t="str">
        <f>VLOOKUP(E1414, 'Season Position'!$A$88:$C$103,3,FALSE)</f>
        <v>Missed</v>
      </c>
      <c r="R1414">
        <f t="shared" si="456"/>
        <v>0.5</v>
      </c>
      <c r="S1414" s="21" t="str">
        <f t="shared" si="457"/>
        <v>80-89</v>
      </c>
      <c r="U1414">
        <f t="shared" si="447"/>
        <v>0</v>
      </c>
    </row>
    <row r="1415" spans="1:21" ht="15.75" customHeight="1">
      <c r="A1415">
        <f t="shared" si="445"/>
        <v>707</v>
      </c>
      <c r="B1415" s="1">
        <v>2017</v>
      </c>
      <c r="C1415">
        <f t="shared" si="395"/>
        <v>13</v>
      </c>
      <c r="D1415" s="1" t="s">
        <v>9</v>
      </c>
      <c r="E1415" s="8" t="s">
        <v>28</v>
      </c>
      <c r="F1415" t="str">
        <f t="shared" si="428"/>
        <v>Chris Hill</v>
      </c>
      <c r="G1415">
        <v>81</v>
      </c>
      <c r="H1415">
        <f t="shared" ref="H1415" si="462">G1414</f>
        <v>81</v>
      </c>
      <c r="I1415" t="str">
        <f t="shared" si="449"/>
        <v>Tie</v>
      </c>
      <c r="J1415">
        <f t="shared" si="450"/>
        <v>0</v>
      </c>
      <c r="K1415">
        <f t="shared" si="451"/>
        <v>0</v>
      </c>
      <c r="L1415">
        <f t="shared" si="452"/>
        <v>1</v>
      </c>
      <c r="M1415">
        <f t="shared" si="453"/>
        <v>9</v>
      </c>
      <c r="N1415" s="6">
        <f t="shared" si="454"/>
        <v>0.46666666666666667</v>
      </c>
      <c r="O1415" t="str">
        <f t="shared" si="455"/>
        <v>N</v>
      </c>
      <c r="P1415" s="14">
        <f>VLOOKUP(E1415, 'Season Position'!$A$88:$C$103,2,FALSE)</f>
        <v>1</v>
      </c>
      <c r="Q1415" s="14" t="str">
        <f>VLOOKUP(E1415, 'Season Position'!$A$88:$C$103,3,FALSE)</f>
        <v>Playoffs</v>
      </c>
      <c r="R1415">
        <f t="shared" si="456"/>
        <v>0.5</v>
      </c>
      <c r="S1415" s="21" t="str">
        <f t="shared" si="457"/>
        <v>80-89</v>
      </c>
      <c r="U1415">
        <f t="shared" si="447"/>
        <v>0</v>
      </c>
    </row>
    <row r="1416" spans="1:21" ht="15.75" customHeight="1">
      <c r="A1416">
        <f t="shared" si="445"/>
        <v>708</v>
      </c>
      <c r="B1416" s="1">
        <v>2017</v>
      </c>
      <c r="C1416">
        <f t="shared" si="395"/>
        <v>13</v>
      </c>
      <c r="D1416" s="1" t="s">
        <v>9</v>
      </c>
      <c r="E1416" s="8" t="s">
        <v>21</v>
      </c>
      <c r="F1416" t="str">
        <f t="shared" si="426"/>
        <v>Mat Ward</v>
      </c>
      <c r="G1416">
        <v>69</v>
      </c>
      <c r="H1416">
        <f t="shared" ref="H1416" si="463">G1417</f>
        <v>95</v>
      </c>
      <c r="I1416" t="str">
        <f t="shared" si="449"/>
        <v>Lost</v>
      </c>
      <c r="J1416">
        <f t="shared" si="450"/>
        <v>0</v>
      </c>
      <c r="K1416">
        <f t="shared" si="451"/>
        <v>1</v>
      </c>
      <c r="L1416">
        <f t="shared" si="452"/>
        <v>0</v>
      </c>
      <c r="M1416">
        <f t="shared" si="453"/>
        <v>12</v>
      </c>
      <c r="N1416" s="6">
        <f t="shared" si="454"/>
        <v>0.26666666666666672</v>
      </c>
      <c r="O1416" t="str">
        <f t="shared" si="455"/>
        <v>N</v>
      </c>
      <c r="P1416" s="14">
        <f>VLOOKUP(E1416, 'Season Position'!$A$88:$C$103,2,FALSE)</f>
        <v>13</v>
      </c>
      <c r="Q1416" s="14" t="str">
        <f>VLOOKUP(E1416, 'Season Position'!$A$88:$C$103,3,FALSE)</f>
        <v>Missed</v>
      </c>
      <c r="R1416">
        <f t="shared" si="456"/>
        <v>0</v>
      </c>
      <c r="S1416" s="21" t="str">
        <f t="shared" si="457"/>
        <v>60-69</v>
      </c>
      <c r="U1416">
        <f t="shared" si="447"/>
        <v>-26</v>
      </c>
    </row>
    <row r="1417" spans="1:21" ht="15.75" customHeight="1">
      <c r="A1417">
        <f t="shared" si="445"/>
        <v>708</v>
      </c>
      <c r="B1417" s="1">
        <v>2017</v>
      </c>
      <c r="C1417">
        <f t="shared" si="395"/>
        <v>13</v>
      </c>
      <c r="D1417" s="1" t="s">
        <v>9</v>
      </c>
      <c r="E1417" s="8" t="s">
        <v>26</v>
      </c>
      <c r="F1417" t="str">
        <f t="shared" si="428"/>
        <v>Max Cubberley</v>
      </c>
      <c r="G1417">
        <v>95</v>
      </c>
      <c r="H1417">
        <f t="shared" ref="H1417" si="464">G1416</f>
        <v>69</v>
      </c>
      <c r="I1417" t="str">
        <f t="shared" si="449"/>
        <v>Won</v>
      </c>
      <c r="J1417">
        <f t="shared" si="450"/>
        <v>1</v>
      </c>
      <c r="K1417">
        <f t="shared" si="451"/>
        <v>0</v>
      </c>
      <c r="L1417">
        <f t="shared" si="452"/>
        <v>0</v>
      </c>
      <c r="M1417">
        <f t="shared" si="453"/>
        <v>6</v>
      </c>
      <c r="N1417" s="6">
        <f t="shared" si="454"/>
        <v>0.66666666666666674</v>
      </c>
      <c r="O1417" t="str">
        <f t="shared" si="455"/>
        <v>N</v>
      </c>
      <c r="P1417" s="14">
        <f>VLOOKUP(E1417, 'Season Position'!$A$88:$C$103,2,FALSE)</f>
        <v>3</v>
      </c>
      <c r="Q1417" s="14" t="str">
        <f>VLOOKUP(E1417, 'Season Position'!$A$88:$C$103,3,FALSE)</f>
        <v>Playoffs</v>
      </c>
      <c r="R1417">
        <f t="shared" si="456"/>
        <v>1</v>
      </c>
      <c r="S1417" s="21" t="str">
        <f t="shared" si="457"/>
        <v>90-99</v>
      </c>
      <c r="U1417">
        <f t="shared" si="447"/>
        <v>26</v>
      </c>
    </row>
    <row r="1418" spans="1:21" ht="15.75" customHeight="1">
      <c r="A1418">
        <f t="shared" si="445"/>
        <v>709</v>
      </c>
      <c r="B1418" s="1">
        <v>2017</v>
      </c>
      <c r="C1418">
        <f t="shared" si="395"/>
        <v>13</v>
      </c>
      <c r="D1418" s="1" t="s">
        <v>9</v>
      </c>
      <c r="E1418" s="8" t="s">
        <v>30</v>
      </c>
      <c r="F1418" t="str">
        <f t="shared" si="426"/>
        <v>Dan Sayles</v>
      </c>
      <c r="G1418">
        <v>54</v>
      </c>
      <c r="H1418">
        <f t="shared" ref="H1418" si="465">G1419</f>
        <v>103</v>
      </c>
      <c r="I1418" t="str">
        <f t="shared" si="449"/>
        <v>Lost</v>
      </c>
      <c r="J1418">
        <f t="shared" si="450"/>
        <v>0</v>
      </c>
      <c r="K1418">
        <f t="shared" si="451"/>
        <v>1</v>
      </c>
      <c r="L1418">
        <f t="shared" si="452"/>
        <v>0</v>
      </c>
      <c r="M1418">
        <f t="shared" si="453"/>
        <v>15</v>
      </c>
      <c r="N1418" s="6">
        <f t="shared" si="454"/>
        <v>6.6666666666666652E-2</v>
      </c>
      <c r="O1418" t="str">
        <f t="shared" si="455"/>
        <v>N</v>
      </c>
      <c r="P1418" s="14">
        <f>VLOOKUP(E1418, 'Season Position'!$A$88:$C$103,2,FALSE)</f>
        <v>5</v>
      </c>
      <c r="Q1418" s="14" t="str">
        <f>VLOOKUP(E1418, 'Season Position'!$A$88:$C$103,3,FALSE)</f>
        <v>Playoffs</v>
      </c>
      <c r="R1418">
        <f t="shared" si="456"/>
        <v>0</v>
      </c>
      <c r="S1418" s="21" t="str">
        <f t="shared" si="457"/>
        <v>50-59</v>
      </c>
      <c r="U1418">
        <f t="shared" si="447"/>
        <v>-49</v>
      </c>
    </row>
    <row r="1419" spans="1:21" ht="15.75" customHeight="1">
      <c r="A1419">
        <f t="shared" si="445"/>
        <v>709</v>
      </c>
      <c r="B1419" s="1">
        <v>2017</v>
      </c>
      <c r="C1419">
        <f t="shared" si="395"/>
        <v>13</v>
      </c>
      <c r="D1419" s="1" t="s">
        <v>9</v>
      </c>
      <c r="E1419" s="8" t="s">
        <v>12</v>
      </c>
      <c r="F1419" t="str">
        <f t="shared" si="428"/>
        <v>Jay Kelly</v>
      </c>
      <c r="G1419">
        <v>103</v>
      </c>
      <c r="H1419">
        <f t="shared" ref="H1419" si="466">G1418</f>
        <v>54</v>
      </c>
      <c r="I1419" t="str">
        <f t="shared" si="449"/>
        <v>Won</v>
      </c>
      <c r="J1419">
        <f t="shared" si="450"/>
        <v>1</v>
      </c>
      <c r="K1419">
        <f t="shared" si="451"/>
        <v>0</v>
      </c>
      <c r="L1419">
        <f t="shared" si="452"/>
        <v>0</v>
      </c>
      <c r="M1419">
        <f t="shared" si="453"/>
        <v>4</v>
      </c>
      <c r="N1419" s="6">
        <f t="shared" si="454"/>
        <v>0.8</v>
      </c>
      <c r="O1419" t="str">
        <f t="shared" si="455"/>
        <v>Y</v>
      </c>
      <c r="P1419" s="14">
        <f>VLOOKUP(E1419, 'Season Position'!$A$88:$C$103,2,FALSE)</f>
        <v>7</v>
      </c>
      <c r="Q1419" s="14" t="str">
        <f>VLOOKUP(E1419, 'Season Position'!$A$88:$C$103,3,FALSE)</f>
        <v>Playoffs</v>
      </c>
      <c r="R1419">
        <f t="shared" si="456"/>
        <v>1</v>
      </c>
      <c r="S1419" s="21" t="str">
        <f t="shared" si="457"/>
        <v>100-109</v>
      </c>
      <c r="U1419">
        <f t="shared" si="447"/>
        <v>49</v>
      </c>
    </row>
    <row r="1420" spans="1:21" ht="15.75" customHeight="1">
      <c r="A1420">
        <f t="shared" si="445"/>
        <v>710</v>
      </c>
      <c r="B1420" s="1">
        <v>2017</v>
      </c>
      <c r="C1420">
        <f t="shared" si="395"/>
        <v>13</v>
      </c>
      <c r="D1420" s="1" t="s">
        <v>9</v>
      </c>
      <c r="E1420" s="8" t="s">
        <v>33</v>
      </c>
      <c r="F1420" t="str">
        <f t="shared" si="426"/>
        <v>Stewart Carter</v>
      </c>
      <c r="G1420">
        <v>41</v>
      </c>
      <c r="H1420">
        <f t="shared" ref="H1420" si="467">G1421</f>
        <v>112</v>
      </c>
      <c r="I1420" t="str">
        <f t="shared" si="449"/>
        <v>Lost</v>
      </c>
      <c r="J1420">
        <f t="shared" si="450"/>
        <v>0</v>
      </c>
      <c r="K1420">
        <f t="shared" si="451"/>
        <v>1</v>
      </c>
      <c r="L1420">
        <f t="shared" si="452"/>
        <v>0</v>
      </c>
      <c r="M1420">
        <f t="shared" si="453"/>
        <v>16</v>
      </c>
      <c r="N1420" s="6">
        <f t="shared" si="454"/>
        <v>0</v>
      </c>
      <c r="O1420" t="str">
        <f t="shared" si="455"/>
        <v>N</v>
      </c>
      <c r="P1420" s="14">
        <f>VLOOKUP(E1420, 'Season Position'!$A$88:$C$103,2,FALSE)</f>
        <v>10</v>
      </c>
      <c r="Q1420" s="14" t="str">
        <f>VLOOKUP(E1420, 'Season Position'!$A$88:$C$103,3,FALSE)</f>
        <v>Missed</v>
      </c>
      <c r="R1420">
        <f t="shared" si="456"/>
        <v>0</v>
      </c>
      <c r="S1420" s="21" t="str">
        <f t="shared" si="457"/>
        <v>40-49</v>
      </c>
      <c r="U1420">
        <f t="shared" si="447"/>
        <v>-71</v>
      </c>
    </row>
    <row r="1421" spans="1:21" ht="15.75" customHeight="1">
      <c r="A1421">
        <f t="shared" si="445"/>
        <v>710</v>
      </c>
      <c r="B1421" s="1">
        <v>2017</v>
      </c>
      <c r="C1421">
        <f t="shared" si="395"/>
        <v>13</v>
      </c>
      <c r="D1421" s="1" t="s">
        <v>9</v>
      </c>
      <c r="E1421" s="8" t="s">
        <v>72</v>
      </c>
      <c r="F1421" t="str">
        <f t="shared" si="428"/>
        <v>Steve Smith</v>
      </c>
      <c r="G1421">
        <v>112</v>
      </c>
      <c r="H1421">
        <f t="shared" ref="H1421" si="468">G1420</f>
        <v>41</v>
      </c>
      <c r="I1421" t="str">
        <f t="shared" si="449"/>
        <v>Won</v>
      </c>
      <c r="J1421">
        <f t="shared" si="450"/>
        <v>1</v>
      </c>
      <c r="K1421">
        <f t="shared" si="451"/>
        <v>0</v>
      </c>
      <c r="L1421">
        <f t="shared" si="452"/>
        <v>0</v>
      </c>
      <c r="M1421">
        <f t="shared" si="453"/>
        <v>2</v>
      </c>
      <c r="N1421" s="6">
        <f t="shared" si="454"/>
        <v>0.93333333333333335</v>
      </c>
      <c r="O1421" t="str">
        <f t="shared" si="455"/>
        <v>Y</v>
      </c>
      <c r="P1421" s="14">
        <f>VLOOKUP(E1421, 'Season Position'!$A$88:$C$103,2,FALSE)</f>
        <v>9</v>
      </c>
      <c r="Q1421" s="14" t="str">
        <f>VLOOKUP(E1421, 'Season Position'!$A$88:$C$103,3,FALSE)</f>
        <v>Missed</v>
      </c>
      <c r="R1421">
        <f t="shared" si="456"/>
        <v>1</v>
      </c>
      <c r="S1421" s="21" t="str">
        <f t="shared" si="457"/>
        <v>110-119</v>
      </c>
      <c r="U1421">
        <f t="shared" si="447"/>
        <v>71</v>
      </c>
    </row>
    <row r="1422" spans="1:21" ht="15.75" customHeight="1">
      <c r="A1422">
        <f t="shared" si="445"/>
        <v>711</v>
      </c>
      <c r="B1422" s="1">
        <v>2017</v>
      </c>
      <c r="C1422">
        <f t="shared" si="395"/>
        <v>13</v>
      </c>
      <c r="D1422" s="1" t="s">
        <v>9</v>
      </c>
      <c r="E1422" s="8" t="s">
        <v>62</v>
      </c>
      <c r="F1422" t="str">
        <f t="shared" si="426"/>
        <v>Ian Kulkowski</v>
      </c>
      <c r="G1422">
        <v>91</v>
      </c>
      <c r="H1422">
        <f t="shared" ref="H1422" si="469">G1423</f>
        <v>95</v>
      </c>
      <c r="I1422" t="str">
        <f t="shared" si="449"/>
        <v>Lost</v>
      </c>
      <c r="J1422">
        <f t="shared" si="450"/>
        <v>0</v>
      </c>
      <c r="K1422">
        <f t="shared" si="451"/>
        <v>1</v>
      </c>
      <c r="L1422">
        <f t="shared" si="452"/>
        <v>0</v>
      </c>
      <c r="M1422">
        <f t="shared" si="453"/>
        <v>8</v>
      </c>
      <c r="N1422" s="6">
        <f t="shared" si="454"/>
        <v>0.53333333333333333</v>
      </c>
      <c r="O1422" t="str">
        <f t="shared" si="455"/>
        <v>N</v>
      </c>
      <c r="P1422" s="14">
        <f>VLOOKUP(E1422, 'Season Position'!$A$88:$C$103,2,FALSE)</f>
        <v>2</v>
      </c>
      <c r="Q1422" s="14" t="str">
        <f>VLOOKUP(E1422, 'Season Position'!$A$88:$C$103,3,FALSE)</f>
        <v>Playoffs</v>
      </c>
      <c r="R1422">
        <f t="shared" si="456"/>
        <v>0</v>
      </c>
      <c r="S1422" s="21" t="str">
        <f t="shared" si="457"/>
        <v>90-99</v>
      </c>
      <c r="U1422">
        <f t="shared" si="447"/>
        <v>-4</v>
      </c>
    </row>
    <row r="1423" spans="1:21" ht="15.75" customHeight="1">
      <c r="A1423">
        <f t="shared" si="445"/>
        <v>711</v>
      </c>
      <c r="B1423" s="1">
        <v>2017</v>
      </c>
      <c r="C1423">
        <f t="shared" si="395"/>
        <v>13</v>
      </c>
      <c r="D1423" s="1" t="s">
        <v>9</v>
      </c>
      <c r="E1423" s="8" t="s">
        <v>31</v>
      </c>
      <c r="F1423" t="str">
        <f t="shared" si="428"/>
        <v>Owen Williams</v>
      </c>
      <c r="G1423">
        <v>95</v>
      </c>
      <c r="H1423">
        <f t="shared" ref="H1423" si="470">G1422</f>
        <v>91</v>
      </c>
      <c r="I1423" t="str">
        <f t="shared" si="449"/>
        <v>Won</v>
      </c>
      <c r="J1423">
        <f t="shared" si="450"/>
        <v>1</v>
      </c>
      <c r="K1423">
        <f t="shared" si="451"/>
        <v>0</v>
      </c>
      <c r="L1423">
        <f t="shared" si="452"/>
        <v>0</v>
      </c>
      <c r="M1423">
        <f t="shared" si="453"/>
        <v>6</v>
      </c>
      <c r="N1423" s="6">
        <f t="shared" si="454"/>
        <v>0.66666666666666674</v>
      </c>
      <c r="O1423" t="str">
        <f t="shared" si="455"/>
        <v>N</v>
      </c>
      <c r="P1423" s="14">
        <f>VLOOKUP(E1423, 'Season Position'!$A$88:$C$103,2,FALSE)</f>
        <v>8</v>
      </c>
      <c r="Q1423" s="14" t="str">
        <f>VLOOKUP(E1423, 'Season Position'!$A$88:$C$103,3,FALSE)</f>
        <v>Playoffs</v>
      </c>
      <c r="R1423">
        <f t="shared" si="456"/>
        <v>1</v>
      </c>
      <c r="S1423" s="21" t="str">
        <f t="shared" si="457"/>
        <v>90-99</v>
      </c>
      <c r="U1423">
        <f t="shared" si="447"/>
        <v>4</v>
      </c>
    </row>
    <row r="1424" spans="1:21" ht="15.75" customHeight="1">
      <c r="A1424">
        <f t="shared" si="445"/>
        <v>712</v>
      </c>
      <c r="B1424" s="1">
        <v>2017</v>
      </c>
      <c r="C1424">
        <f t="shared" si="395"/>
        <v>14</v>
      </c>
      <c r="D1424" s="1" t="s">
        <v>22</v>
      </c>
      <c r="E1424" s="8" t="s">
        <v>31</v>
      </c>
      <c r="F1424" t="str">
        <f t="shared" si="426"/>
        <v>Ben Hendy</v>
      </c>
      <c r="G1424">
        <v>61</v>
      </c>
      <c r="H1424">
        <f t="shared" ref="H1424" si="471">G1425</f>
        <v>77</v>
      </c>
      <c r="I1424" t="str">
        <f t="shared" si="449"/>
        <v>Lost</v>
      </c>
      <c r="J1424">
        <f t="shared" si="450"/>
        <v>0</v>
      </c>
      <c r="K1424">
        <f t="shared" si="451"/>
        <v>1</v>
      </c>
      <c r="L1424">
        <f t="shared" si="452"/>
        <v>0</v>
      </c>
      <c r="M1424">
        <f t="shared" si="453"/>
        <v>14</v>
      </c>
      <c r="N1424" s="6">
        <f t="shared" si="454"/>
        <v>0.1333333333333333</v>
      </c>
      <c r="O1424" t="str">
        <f t="shared" si="455"/>
        <v>N</v>
      </c>
      <c r="P1424" s="14">
        <f>VLOOKUP(E1424, 'Season Position'!$A$88:$C$103,2,FALSE)</f>
        <v>8</v>
      </c>
      <c r="Q1424" s="14" t="str">
        <f>VLOOKUP(E1424, 'Season Position'!$A$88:$C$103,3,FALSE)</f>
        <v>Playoffs</v>
      </c>
      <c r="R1424">
        <f t="shared" si="456"/>
        <v>0</v>
      </c>
      <c r="S1424" s="21" t="str">
        <f t="shared" si="457"/>
        <v>60-69</v>
      </c>
      <c r="U1424">
        <f t="shared" si="447"/>
        <v>-16</v>
      </c>
    </row>
    <row r="1425" spans="1:21" ht="15.75" customHeight="1">
      <c r="A1425">
        <f t="shared" si="445"/>
        <v>712</v>
      </c>
      <c r="B1425" s="1">
        <v>2017</v>
      </c>
      <c r="C1425">
        <f t="shared" si="395"/>
        <v>14</v>
      </c>
      <c r="D1425" s="1" t="s">
        <v>22</v>
      </c>
      <c r="E1425" s="8" t="s">
        <v>10</v>
      </c>
      <c r="F1425" t="str">
        <f t="shared" si="428"/>
        <v>Ian Kulkowski</v>
      </c>
      <c r="G1425">
        <v>77</v>
      </c>
      <c r="H1425">
        <f t="shared" ref="H1425" si="472">G1424</f>
        <v>61</v>
      </c>
      <c r="I1425" t="str">
        <f t="shared" si="449"/>
        <v>Won</v>
      </c>
      <c r="J1425">
        <f t="shared" si="450"/>
        <v>1</v>
      </c>
      <c r="K1425">
        <f t="shared" si="451"/>
        <v>0</v>
      </c>
      <c r="L1425">
        <f t="shared" si="452"/>
        <v>0</v>
      </c>
      <c r="M1425">
        <f t="shared" si="453"/>
        <v>10</v>
      </c>
      <c r="N1425" s="6">
        <f t="shared" si="454"/>
        <v>0.4</v>
      </c>
      <c r="O1425" t="str">
        <f t="shared" si="455"/>
        <v>N</v>
      </c>
      <c r="P1425" s="14">
        <f>VLOOKUP(E1425, 'Season Position'!$A$88:$C$103,2,FALSE)</f>
        <v>4</v>
      </c>
      <c r="Q1425" s="14" t="str">
        <f>VLOOKUP(E1425, 'Season Position'!$A$88:$C$103,3,FALSE)</f>
        <v>Playoffs</v>
      </c>
      <c r="R1425">
        <f t="shared" si="456"/>
        <v>1</v>
      </c>
      <c r="S1425" s="21" t="str">
        <f t="shared" si="457"/>
        <v>70-79</v>
      </c>
      <c r="U1425">
        <f t="shared" si="447"/>
        <v>16</v>
      </c>
    </row>
    <row r="1426" spans="1:21" ht="15.75" customHeight="1">
      <c r="A1426">
        <f t="shared" si="445"/>
        <v>713</v>
      </c>
      <c r="B1426" s="1">
        <v>2017</v>
      </c>
      <c r="C1426">
        <f t="shared" ref="C1426:C1471" si="473">C1410+1</f>
        <v>14</v>
      </c>
      <c r="D1426" s="1" t="s">
        <v>22</v>
      </c>
      <c r="E1426" s="8" t="s">
        <v>28</v>
      </c>
      <c r="F1426" t="str">
        <f t="shared" si="426"/>
        <v>Dan Sayles</v>
      </c>
      <c r="G1426">
        <v>114</v>
      </c>
      <c r="H1426">
        <f t="shared" ref="H1426" si="474">G1427</f>
        <v>109</v>
      </c>
      <c r="I1426" t="str">
        <f t="shared" si="449"/>
        <v>Won</v>
      </c>
      <c r="J1426">
        <f t="shared" si="450"/>
        <v>1</v>
      </c>
      <c r="K1426">
        <f t="shared" si="451"/>
        <v>0</v>
      </c>
      <c r="L1426">
        <f t="shared" si="452"/>
        <v>0</v>
      </c>
      <c r="M1426">
        <f t="shared" si="453"/>
        <v>2</v>
      </c>
      <c r="N1426" s="6">
        <f t="shared" si="454"/>
        <v>0.93333333333333335</v>
      </c>
      <c r="O1426" t="str">
        <f t="shared" si="455"/>
        <v>Y</v>
      </c>
      <c r="P1426" s="14">
        <f>VLOOKUP(E1426, 'Season Position'!$A$88:$C$103,2,FALSE)</f>
        <v>1</v>
      </c>
      <c r="Q1426" s="14" t="str">
        <f>VLOOKUP(E1426, 'Season Position'!$A$88:$C$103,3,FALSE)</f>
        <v>Playoffs</v>
      </c>
      <c r="R1426">
        <f t="shared" si="456"/>
        <v>1</v>
      </c>
      <c r="S1426" s="21" t="str">
        <f t="shared" si="457"/>
        <v>110-119</v>
      </c>
      <c r="U1426">
        <f t="shared" si="447"/>
        <v>5</v>
      </c>
    </row>
    <row r="1427" spans="1:21" ht="15.75" customHeight="1">
      <c r="A1427">
        <f t="shared" si="445"/>
        <v>713</v>
      </c>
      <c r="B1427" s="1">
        <v>2017</v>
      </c>
      <c r="C1427">
        <f t="shared" si="473"/>
        <v>14</v>
      </c>
      <c r="D1427" s="1" t="s">
        <v>22</v>
      </c>
      <c r="E1427" s="8" t="s">
        <v>12</v>
      </c>
      <c r="F1427" t="str">
        <f t="shared" si="428"/>
        <v>James Goodson</v>
      </c>
      <c r="G1427">
        <v>109</v>
      </c>
      <c r="H1427">
        <f t="shared" ref="H1427" si="475">G1426</f>
        <v>114</v>
      </c>
      <c r="I1427" t="str">
        <f t="shared" si="449"/>
        <v>Lost</v>
      </c>
      <c r="J1427">
        <f t="shared" si="450"/>
        <v>0</v>
      </c>
      <c r="K1427">
        <f t="shared" si="451"/>
        <v>1</v>
      </c>
      <c r="L1427">
        <f t="shared" si="452"/>
        <v>0</v>
      </c>
      <c r="M1427">
        <f t="shared" si="453"/>
        <v>3</v>
      </c>
      <c r="N1427" s="6">
        <f t="shared" si="454"/>
        <v>0.8666666666666667</v>
      </c>
      <c r="O1427" t="str">
        <f t="shared" si="455"/>
        <v>Y</v>
      </c>
      <c r="P1427" s="14">
        <f>VLOOKUP(E1427, 'Season Position'!$A$88:$C$103,2,FALSE)</f>
        <v>7</v>
      </c>
      <c r="Q1427" s="14" t="str">
        <f>VLOOKUP(E1427, 'Season Position'!$A$88:$C$103,3,FALSE)</f>
        <v>Playoffs</v>
      </c>
      <c r="R1427">
        <f t="shared" si="456"/>
        <v>0</v>
      </c>
      <c r="S1427" s="21" t="str">
        <f t="shared" si="457"/>
        <v>100-109</v>
      </c>
      <c r="U1427">
        <f t="shared" si="447"/>
        <v>-5</v>
      </c>
    </row>
    <row r="1428" spans="1:21" ht="15.75" customHeight="1">
      <c r="A1428">
        <f t="shared" si="445"/>
        <v>714</v>
      </c>
      <c r="B1428" s="1">
        <v>2017</v>
      </c>
      <c r="C1428">
        <f t="shared" si="473"/>
        <v>14</v>
      </c>
      <c r="D1428" s="1" t="s">
        <v>22</v>
      </c>
      <c r="E1428" s="8" t="s">
        <v>25</v>
      </c>
      <c r="F1428" t="str">
        <f t="shared" si="426"/>
        <v>Owen Williams</v>
      </c>
      <c r="G1428">
        <v>57</v>
      </c>
      <c r="H1428">
        <f t="shared" ref="H1428" si="476">G1429</f>
        <v>105</v>
      </c>
      <c r="I1428" t="str">
        <f t="shared" si="449"/>
        <v>Lost</v>
      </c>
      <c r="J1428">
        <f t="shared" si="450"/>
        <v>0</v>
      </c>
      <c r="K1428">
        <f t="shared" si="451"/>
        <v>1</v>
      </c>
      <c r="L1428">
        <f t="shared" si="452"/>
        <v>0</v>
      </c>
      <c r="M1428">
        <f t="shared" si="453"/>
        <v>15</v>
      </c>
      <c r="N1428" s="6">
        <f t="shared" si="454"/>
        <v>6.6666666666666652E-2</v>
      </c>
      <c r="O1428" t="str">
        <f t="shared" si="455"/>
        <v>N</v>
      </c>
      <c r="P1428" s="14">
        <f>VLOOKUP(E1428, 'Season Position'!$A$88:$C$103,2,FALSE)</f>
        <v>6</v>
      </c>
      <c r="Q1428" s="14" t="str">
        <f>VLOOKUP(E1428, 'Season Position'!$A$88:$C$103,3,FALSE)</f>
        <v>Playoffs</v>
      </c>
      <c r="R1428">
        <f t="shared" si="456"/>
        <v>0</v>
      </c>
      <c r="S1428" s="21" t="str">
        <f t="shared" si="457"/>
        <v>50-59</v>
      </c>
      <c r="U1428">
        <f t="shared" si="447"/>
        <v>-48</v>
      </c>
    </row>
    <row r="1429" spans="1:21" ht="15.75" customHeight="1">
      <c r="A1429">
        <f t="shared" si="445"/>
        <v>714</v>
      </c>
      <c r="B1429" s="1">
        <v>2017</v>
      </c>
      <c r="C1429">
        <f t="shared" si="473"/>
        <v>14</v>
      </c>
      <c r="D1429" s="1" t="s">
        <v>22</v>
      </c>
      <c r="E1429" s="8" t="s">
        <v>62</v>
      </c>
      <c r="F1429" t="str">
        <f t="shared" si="428"/>
        <v>Neil Hawke</v>
      </c>
      <c r="G1429">
        <v>105</v>
      </c>
      <c r="H1429">
        <f t="shared" ref="H1429" si="477">G1428</f>
        <v>57</v>
      </c>
      <c r="I1429" t="str">
        <f t="shared" si="449"/>
        <v>Won</v>
      </c>
      <c r="J1429">
        <f t="shared" si="450"/>
        <v>1</v>
      </c>
      <c r="K1429">
        <f t="shared" si="451"/>
        <v>0</v>
      </c>
      <c r="L1429">
        <f t="shared" si="452"/>
        <v>0</v>
      </c>
      <c r="M1429">
        <f t="shared" si="453"/>
        <v>4</v>
      </c>
      <c r="N1429" s="6">
        <f t="shared" si="454"/>
        <v>0.8</v>
      </c>
      <c r="O1429" t="str">
        <f t="shared" si="455"/>
        <v>Y</v>
      </c>
      <c r="P1429" s="14">
        <f>VLOOKUP(E1429, 'Season Position'!$A$88:$C$103,2,FALSE)</f>
        <v>2</v>
      </c>
      <c r="Q1429" s="14" t="str">
        <f>VLOOKUP(E1429, 'Season Position'!$A$88:$C$103,3,FALSE)</f>
        <v>Playoffs</v>
      </c>
      <c r="R1429">
        <f t="shared" si="456"/>
        <v>1</v>
      </c>
      <c r="S1429" s="21" t="str">
        <f t="shared" si="457"/>
        <v>100-109</v>
      </c>
      <c r="U1429">
        <f t="shared" si="447"/>
        <v>48</v>
      </c>
    </row>
    <row r="1430" spans="1:21" ht="15.75" customHeight="1">
      <c r="A1430">
        <f t="shared" si="445"/>
        <v>715</v>
      </c>
      <c r="B1430" s="1">
        <v>2017</v>
      </c>
      <c r="C1430">
        <f t="shared" si="473"/>
        <v>14</v>
      </c>
      <c r="D1430" s="1" t="s">
        <v>22</v>
      </c>
      <c r="E1430" s="8" t="s">
        <v>30</v>
      </c>
      <c r="F1430" t="str">
        <f t="shared" si="426"/>
        <v>Mat Ward</v>
      </c>
      <c r="G1430">
        <v>80</v>
      </c>
      <c r="H1430">
        <f t="shared" ref="H1430" si="478">G1431</f>
        <v>118</v>
      </c>
      <c r="I1430" t="str">
        <f t="shared" si="449"/>
        <v>Lost</v>
      </c>
      <c r="J1430">
        <f t="shared" si="450"/>
        <v>0</v>
      </c>
      <c r="K1430">
        <f t="shared" si="451"/>
        <v>1</v>
      </c>
      <c r="L1430">
        <f t="shared" si="452"/>
        <v>0</v>
      </c>
      <c r="M1430">
        <f t="shared" si="453"/>
        <v>9</v>
      </c>
      <c r="N1430" s="6">
        <f t="shared" si="454"/>
        <v>0.46666666666666667</v>
      </c>
      <c r="O1430" t="str">
        <f t="shared" si="455"/>
        <v>N</v>
      </c>
      <c r="P1430" s="14">
        <f>VLOOKUP(E1430, 'Season Position'!$A$88:$C$103,2,FALSE)</f>
        <v>5</v>
      </c>
      <c r="Q1430" s="14" t="str">
        <f>VLOOKUP(E1430, 'Season Position'!$A$88:$C$103,3,FALSE)</f>
        <v>Playoffs</v>
      </c>
      <c r="R1430">
        <f t="shared" si="456"/>
        <v>0</v>
      </c>
      <c r="S1430" s="21" t="str">
        <f t="shared" si="457"/>
        <v>80-89</v>
      </c>
      <c r="U1430">
        <f t="shared" si="447"/>
        <v>-38</v>
      </c>
    </row>
    <row r="1431" spans="1:21" ht="15.75" customHeight="1">
      <c r="A1431">
        <f t="shared" si="445"/>
        <v>715</v>
      </c>
      <c r="B1431" s="1">
        <v>2017</v>
      </c>
      <c r="C1431">
        <f t="shared" si="473"/>
        <v>14</v>
      </c>
      <c r="D1431" s="1" t="s">
        <v>22</v>
      </c>
      <c r="E1431" s="8" t="s">
        <v>26</v>
      </c>
      <c r="F1431" t="str">
        <f t="shared" si="428"/>
        <v>Jay Kelly</v>
      </c>
      <c r="G1431">
        <v>118</v>
      </c>
      <c r="H1431">
        <f t="shared" ref="H1431" si="479">G1430</f>
        <v>80</v>
      </c>
      <c r="I1431" t="str">
        <f t="shared" si="449"/>
        <v>Won</v>
      </c>
      <c r="J1431">
        <f t="shared" si="450"/>
        <v>1</v>
      </c>
      <c r="K1431">
        <f t="shared" si="451"/>
        <v>0</v>
      </c>
      <c r="L1431">
        <f t="shared" si="452"/>
        <v>0</v>
      </c>
      <c r="M1431">
        <f t="shared" si="453"/>
        <v>1</v>
      </c>
      <c r="N1431" s="6">
        <f t="shared" si="454"/>
        <v>1</v>
      </c>
      <c r="O1431" t="str">
        <f t="shared" si="455"/>
        <v>Y</v>
      </c>
      <c r="P1431" s="14">
        <f>VLOOKUP(E1431, 'Season Position'!$A$88:$C$103,2,FALSE)</f>
        <v>3</v>
      </c>
      <c r="Q1431" s="14" t="str">
        <f>VLOOKUP(E1431, 'Season Position'!$A$88:$C$103,3,FALSE)</f>
        <v>Playoffs</v>
      </c>
      <c r="R1431">
        <f t="shared" si="456"/>
        <v>1</v>
      </c>
      <c r="S1431" s="21" t="str">
        <f t="shared" si="457"/>
        <v>110-119</v>
      </c>
      <c r="U1431">
        <f t="shared" si="447"/>
        <v>38</v>
      </c>
    </row>
    <row r="1432" spans="1:21" ht="15.75" customHeight="1">
      <c r="A1432">
        <f t="shared" si="445"/>
        <v>716</v>
      </c>
      <c r="B1432" s="1">
        <v>2017</v>
      </c>
      <c r="C1432">
        <f t="shared" si="473"/>
        <v>14</v>
      </c>
      <c r="D1432" s="1" t="s">
        <v>23</v>
      </c>
      <c r="E1432" s="8" t="s">
        <v>33</v>
      </c>
      <c r="F1432" t="str">
        <f t="shared" si="426"/>
        <v>Max Cubberley</v>
      </c>
      <c r="G1432">
        <v>81</v>
      </c>
      <c r="H1432">
        <f t="shared" ref="H1432" si="480">G1433</f>
        <v>69</v>
      </c>
      <c r="I1432" t="str">
        <f t="shared" si="449"/>
        <v>Won</v>
      </c>
      <c r="J1432">
        <f t="shared" si="450"/>
        <v>1</v>
      </c>
      <c r="K1432">
        <f t="shared" si="451"/>
        <v>0</v>
      </c>
      <c r="L1432">
        <f t="shared" si="452"/>
        <v>0</v>
      </c>
      <c r="M1432">
        <f t="shared" si="453"/>
        <v>8</v>
      </c>
      <c r="N1432" s="6">
        <f t="shared" si="454"/>
        <v>0.53333333333333333</v>
      </c>
      <c r="O1432" t="str">
        <f t="shared" si="455"/>
        <v>N</v>
      </c>
      <c r="P1432" s="14">
        <f>VLOOKUP(E1432, 'Season Position'!$A$88:$C$103,2,FALSE)</f>
        <v>10</v>
      </c>
      <c r="Q1432" s="14" t="str">
        <f>VLOOKUP(E1432, 'Season Position'!$A$88:$C$103,3,FALSE)</f>
        <v>Missed</v>
      </c>
      <c r="R1432">
        <f t="shared" si="456"/>
        <v>1</v>
      </c>
      <c r="S1432" s="21" t="str">
        <f t="shared" si="457"/>
        <v>80-89</v>
      </c>
      <c r="U1432">
        <f t="shared" si="447"/>
        <v>12</v>
      </c>
    </row>
    <row r="1433" spans="1:21" ht="15.75" customHeight="1">
      <c r="A1433">
        <f t="shared" si="445"/>
        <v>716</v>
      </c>
      <c r="B1433" s="1">
        <v>2017</v>
      </c>
      <c r="C1433">
        <f t="shared" si="473"/>
        <v>14</v>
      </c>
      <c r="D1433" s="1" t="s">
        <v>23</v>
      </c>
      <c r="E1433" s="8" t="s">
        <v>21</v>
      </c>
      <c r="F1433" t="str">
        <f t="shared" si="428"/>
        <v>Steve Smith</v>
      </c>
      <c r="G1433">
        <v>69</v>
      </c>
      <c r="H1433">
        <f t="shared" ref="H1433" si="481">G1432</f>
        <v>81</v>
      </c>
      <c r="I1433" t="str">
        <f t="shared" si="449"/>
        <v>Lost</v>
      </c>
      <c r="J1433">
        <f t="shared" si="450"/>
        <v>0</v>
      </c>
      <c r="K1433">
        <f t="shared" si="451"/>
        <v>1</v>
      </c>
      <c r="L1433">
        <f t="shared" si="452"/>
        <v>0</v>
      </c>
      <c r="M1433">
        <f t="shared" si="453"/>
        <v>12</v>
      </c>
      <c r="N1433" s="6">
        <f t="shared" si="454"/>
        <v>0.26666666666666672</v>
      </c>
      <c r="O1433" t="str">
        <f t="shared" si="455"/>
        <v>N</v>
      </c>
      <c r="P1433" s="14">
        <f>VLOOKUP(E1433, 'Season Position'!$A$88:$C$103,2,FALSE)</f>
        <v>13</v>
      </c>
      <c r="Q1433" s="14" t="str">
        <f>VLOOKUP(E1433, 'Season Position'!$A$88:$C$103,3,FALSE)</f>
        <v>Missed</v>
      </c>
      <c r="R1433">
        <f t="shared" si="456"/>
        <v>0</v>
      </c>
      <c r="S1433" s="21" t="str">
        <f t="shared" si="457"/>
        <v>60-69</v>
      </c>
      <c r="U1433">
        <f t="shared" si="447"/>
        <v>-12</v>
      </c>
    </row>
    <row r="1434" spans="1:21" ht="15.75" customHeight="1">
      <c r="A1434">
        <f t="shared" si="445"/>
        <v>717</v>
      </c>
      <c r="B1434" s="1">
        <v>2017</v>
      </c>
      <c r="C1434">
        <f t="shared" si="473"/>
        <v>14</v>
      </c>
      <c r="D1434" s="1" t="s">
        <v>23</v>
      </c>
      <c r="E1434" s="8" t="s">
        <v>18</v>
      </c>
      <c r="F1434" t="str">
        <f t="shared" si="426"/>
        <v>David Slater</v>
      </c>
      <c r="G1434">
        <v>94</v>
      </c>
      <c r="H1434">
        <f t="shared" ref="H1434" si="482">G1435</f>
        <v>82</v>
      </c>
      <c r="I1434" t="str">
        <f t="shared" si="449"/>
        <v>Won</v>
      </c>
      <c r="J1434">
        <f t="shared" si="450"/>
        <v>1</v>
      </c>
      <c r="K1434">
        <f t="shared" si="451"/>
        <v>0</v>
      </c>
      <c r="L1434">
        <f t="shared" si="452"/>
        <v>0</v>
      </c>
      <c r="M1434">
        <f t="shared" si="453"/>
        <v>5</v>
      </c>
      <c r="N1434" s="6">
        <f t="shared" si="454"/>
        <v>0.73333333333333339</v>
      </c>
      <c r="O1434" t="str">
        <f t="shared" si="455"/>
        <v>N</v>
      </c>
      <c r="P1434" s="14">
        <f>VLOOKUP(E1434, 'Season Position'!$A$88:$C$103,2,FALSE)</f>
        <v>12</v>
      </c>
      <c r="Q1434" s="14" t="str">
        <f>VLOOKUP(E1434, 'Season Position'!$A$88:$C$103,3,FALSE)</f>
        <v>Missed</v>
      </c>
      <c r="R1434">
        <f t="shared" si="456"/>
        <v>1</v>
      </c>
      <c r="S1434" s="21" t="str">
        <f t="shared" si="457"/>
        <v>90-99</v>
      </c>
      <c r="U1434">
        <f t="shared" si="447"/>
        <v>12</v>
      </c>
    </row>
    <row r="1435" spans="1:21" ht="15.75" customHeight="1">
      <c r="A1435">
        <f t="shared" si="445"/>
        <v>717</v>
      </c>
      <c r="B1435" s="1">
        <v>2017</v>
      </c>
      <c r="C1435">
        <f t="shared" si="473"/>
        <v>14</v>
      </c>
      <c r="D1435" s="1" t="s">
        <v>23</v>
      </c>
      <c r="E1435" s="8" t="s">
        <v>13</v>
      </c>
      <c r="F1435" t="str">
        <f t="shared" si="428"/>
        <v>Geoffrey Manboob</v>
      </c>
      <c r="G1435">
        <v>82</v>
      </c>
      <c r="H1435">
        <f t="shared" ref="H1435" si="483">G1434</f>
        <v>94</v>
      </c>
      <c r="I1435" t="str">
        <f t="shared" si="449"/>
        <v>Lost</v>
      </c>
      <c r="J1435">
        <f t="shared" si="450"/>
        <v>0</v>
      </c>
      <c r="K1435">
        <f t="shared" si="451"/>
        <v>1</v>
      </c>
      <c r="L1435">
        <f t="shared" si="452"/>
        <v>0</v>
      </c>
      <c r="M1435">
        <f t="shared" si="453"/>
        <v>7</v>
      </c>
      <c r="N1435" s="6">
        <f t="shared" si="454"/>
        <v>0.6</v>
      </c>
      <c r="O1435" t="str">
        <f t="shared" si="455"/>
        <v>N</v>
      </c>
      <c r="P1435" s="14">
        <f>VLOOKUP(E1435, 'Season Position'!$A$88:$C$103,2,FALSE)</f>
        <v>11</v>
      </c>
      <c r="Q1435" s="14" t="str">
        <f>VLOOKUP(E1435, 'Season Position'!$A$88:$C$103,3,FALSE)</f>
        <v>Missed</v>
      </c>
      <c r="R1435">
        <f t="shared" si="456"/>
        <v>0</v>
      </c>
      <c r="S1435" s="21" t="str">
        <f t="shared" si="457"/>
        <v>80-89</v>
      </c>
      <c r="U1435">
        <f t="shared" si="447"/>
        <v>-12</v>
      </c>
    </row>
    <row r="1436" spans="1:21" ht="15.75" customHeight="1">
      <c r="A1436">
        <f t="shared" si="445"/>
        <v>718</v>
      </c>
      <c r="B1436" s="1">
        <v>2017</v>
      </c>
      <c r="C1436">
        <f t="shared" si="473"/>
        <v>14</v>
      </c>
      <c r="D1436" s="1" t="s">
        <v>23</v>
      </c>
      <c r="E1436" s="8" t="s">
        <v>32</v>
      </c>
      <c r="F1436" t="str">
        <f t="shared" si="426"/>
        <v>Stewart Carter</v>
      </c>
      <c r="G1436">
        <v>71</v>
      </c>
      <c r="H1436">
        <f t="shared" ref="H1436" si="484">G1437</f>
        <v>94</v>
      </c>
      <c r="I1436" t="str">
        <f t="shared" si="449"/>
        <v>Lost</v>
      </c>
      <c r="J1436">
        <f t="shared" si="450"/>
        <v>0</v>
      </c>
      <c r="K1436">
        <f t="shared" si="451"/>
        <v>1</v>
      </c>
      <c r="L1436">
        <f t="shared" si="452"/>
        <v>0</v>
      </c>
      <c r="M1436">
        <f t="shared" si="453"/>
        <v>11</v>
      </c>
      <c r="N1436" s="6">
        <f t="shared" si="454"/>
        <v>0.33333333333333337</v>
      </c>
      <c r="O1436" t="str">
        <f t="shared" si="455"/>
        <v>N</v>
      </c>
      <c r="P1436" s="14">
        <f>VLOOKUP(E1436, 'Season Position'!$A$88:$C$103,2,FALSE)</f>
        <v>14</v>
      </c>
      <c r="Q1436" s="14" t="str">
        <f>VLOOKUP(E1436, 'Season Position'!$A$88:$C$103,3,FALSE)</f>
        <v>Missed</v>
      </c>
      <c r="R1436">
        <f t="shared" si="456"/>
        <v>0</v>
      </c>
      <c r="S1436" s="21" t="str">
        <f t="shared" si="457"/>
        <v>70-79</v>
      </c>
      <c r="U1436">
        <f t="shared" si="447"/>
        <v>-23</v>
      </c>
    </row>
    <row r="1437" spans="1:21" ht="15.75" customHeight="1">
      <c r="A1437">
        <f t="shared" si="445"/>
        <v>718</v>
      </c>
      <c r="B1437" s="1">
        <v>2017</v>
      </c>
      <c r="C1437">
        <f t="shared" si="473"/>
        <v>14</v>
      </c>
      <c r="D1437" s="1" t="s">
        <v>23</v>
      </c>
      <c r="E1437" s="8" t="s">
        <v>72</v>
      </c>
      <c r="F1437" t="str">
        <f t="shared" si="428"/>
        <v>Chris Hill</v>
      </c>
      <c r="G1437">
        <v>94</v>
      </c>
      <c r="H1437">
        <f t="shared" ref="H1437" si="485">G1436</f>
        <v>71</v>
      </c>
      <c r="I1437" t="str">
        <f t="shared" si="449"/>
        <v>Won</v>
      </c>
      <c r="J1437">
        <f t="shared" si="450"/>
        <v>1</v>
      </c>
      <c r="K1437">
        <f t="shared" si="451"/>
        <v>0</v>
      </c>
      <c r="L1437">
        <f t="shared" si="452"/>
        <v>0</v>
      </c>
      <c r="M1437">
        <f t="shared" si="453"/>
        <v>5</v>
      </c>
      <c r="N1437" s="6">
        <f t="shared" si="454"/>
        <v>0.73333333333333339</v>
      </c>
      <c r="O1437" t="str">
        <f t="shared" si="455"/>
        <v>N</v>
      </c>
      <c r="P1437" s="14">
        <f>VLOOKUP(E1437, 'Season Position'!$A$88:$C$103,2,FALSE)</f>
        <v>9</v>
      </c>
      <c r="Q1437" s="14" t="str">
        <f>VLOOKUP(E1437, 'Season Position'!$A$88:$C$103,3,FALSE)</f>
        <v>Missed</v>
      </c>
      <c r="R1437">
        <f t="shared" si="456"/>
        <v>1</v>
      </c>
      <c r="S1437" s="21" t="str">
        <f t="shared" si="457"/>
        <v>90-99</v>
      </c>
      <c r="U1437">
        <f t="shared" si="447"/>
        <v>23</v>
      </c>
    </row>
    <row r="1438" spans="1:21" ht="15.75" customHeight="1">
      <c r="A1438">
        <f t="shared" si="445"/>
        <v>719</v>
      </c>
      <c r="B1438" s="1">
        <v>2017</v>
      </c>
      <c r="C1438">
        <f t="shared" si="473"/>
        <v>14</v>
      </c>
      <c r="D1438" s="1" t="s">
        <v>23</v>
      </c>
      <c r="E1438" s="8" t="s">
        <v>34</v>
      </c>
      <c r="F1438" t="str">
        <f t="shared" si="426"/>
        <v>Chris Braithwaite</v>
      </c>
      <c r="G1438">
        <v>38</v>
      </c>
      <c r="H1438">
        <f t="shared" ref="H1438" si="486">G1439</f>
        <v>63</v>
      </c>
      <c r="I1438" t="str">
        <f t="shared" si="449"/>
        <v>Lost</v>
      </c>
      <c r="J1438">
        <f t="shared" si="450"/>
        <v>0</v>
      </c>
      <c r="K1438">
        <f t="shared" si="451"/>
        <v>1</v>
      </c>
      <c r="L1438">
        <f t="shared" si="452"/>
        <v>0</v>
      </c>
      <c r="M1438">
        <f t="shared" si="453"/>
        <v>16</v>
      </c>
      <c r="N1438" s="6">
        <f t="shared" si="454"/>
        <v>0</v>
      </c>
      <c r="O1438" t="str">
        <f t="shared" si="455"/>
        <v>N</v>
      </c>
      <c r="P1438" s="14">
        <f>VLOOKUP(E1438, 'Season Position'!$A$88:$C$103,2,FALSE)</f>
        <v>16</v>
      </c>
      <c r="Q1438" s="14" t="str">
        <f>VLOOKUP(E1438, 'Season Position'!$A$88:$C$103,3,FALSE)</f>
        <v>Missed</v>
      </c>
      <c r="R1438">
        <f t="shared" si="456"/>
        <v>0</v>
      </c>
      <c r="S1438" s="21" t="str">
        <f t="shared" si="457"/>
        <v>30-39</v>
      </c>
      <c r="U1438">
        <f t="shared" si="447"/>
        <v>-25</v>
      </c>
    </row>
    <row r="1439" spans="1:21" ht="15.75" customHeight="1">
      <c r="A1439">
        <f t="shared" si="445"/>
        <v>719</v>
      </c>
      <c r="B1439" s="1">
        <v>2017</v>
      </c>
      <c r="C1439">
        <f t="shared" si="473"/>
        <v>14</v>
      </c>
      <c r="D1439" s="1" t="s">
        <v>23</v>
      </c>
      <c r="E1439" s="8" t="s">
        <v>14</v>
      </c>
      <c r="F1439" t="str">
        <f t="shared" si="428"/>
        <v>Jamie Blair</v>
      </c>
      <c r="G1439">
        <v>63</v>
      </c>
      <c r="H1439">
        <f t="shared" ref="H1439" si="487">G1438</f>
        <v>38</v>
      </c>
      <c r="I1439" t="str">
        <f t="shared" si="449"/>
        <v>Won</v>
      </c>
      <c r="J1439">
        <f t="shared" si="450"/>
        <v>1</v>
      </c>
      <c r="K1439">
        <f t="shared" si="451"/>
        <v>0</v>
      </c>
      <c r="L1439">
        <f t="shared" si="452"/>
        <v>0</v>
      </c>
      <c r="M1439">
        <f t="shared" si="453"/>
        <v>13</v>
      </c>
      <c r="N1439" s="6">
        <f t="shared" si="454"/>
        <v>0.19999999999999996</v>
      </c>
      <c r="O1439" t="str">
        <f t="shared" si="455"/>
        <v>N</v>
      </c>
      <c r="P1439" s="14">
        <f>VLOOKUP(E1439, 'Season Position'!$A$88:$C$103,2,FALSE)</f>
        <v>15</v>
      </c>
      <c r="Q1439" s="14" t="str">
        <f>VLOOKUP(E1439, 'Season Position'!$A$88:$C$103,3,FALSE)</f>
        <v>Missed</v>
      </c>
      <c r="R1439">
        <f t="shared" si="456"/>
        <v>1</v>
      </c>
      <c r="S1439" s="21" t="str">
        <f t="shared" si="457"/>
        <v>60-69</v>
      </c>
      <c r="U1439">
        <f t="shared" si="447"/>
        <v>25</v>
      </c>
    </row>
    <row r="1440" spans="1:21" ht="15.75" customHeight="1">
      <c r="A1440">
        <f t="shared" si="445"/>
        <v>720</v>
      </c>
      <c r="B1440" s="1">
        <v>2017</v>
      </c>
      <c r="C1440">
        <f t="shared" si="473"/>
        <v>15</v>
      </c>
      <c r="D1440" s="1" t="s">
        <v>22</v>
      </c>
      <c r="E1440" s="8" t="s">
        <v>28</v>
      </c>
      <c r="F1440" t="str">
        <f t="shared" si="426"/>
        <v>Ben Hendy</v>
      </c>
      <c r="G1440">
        <v>90</v>
      </c>
      <c r="H1440">
        <f t="shared" ref="H1440" si="488">G1441</f>
        <v>84</v>
      </c>
      <c r="I1440" t="str">
        <f t="shared" si="449"/>
        <v>Won</v>
      </c>
      <c r="J1440">
        <f t="shared" si="450"/>
        <v>1</v>
      </c>
      <c r="K1440">
        <f t="shared" si="451"/>
        <v>0</v>
      </c>
      <c r="L1440">
        <f t="shared" si="452"/>
        <v>0</v>
      </c>
      <c r="M1440">
        <f t="shared" si="453"/>
        <v>7</v>
      </c>
      <c r="N1440" s="6">
        <f t="shared" si="454"/>
        <v>0.6</v>
      </c>
      <c r="O1440" t="str">
        <f t="shared" si="455"/>
        <v>N</v>
      </c>
      <c r="P1440" s="14">
        <f>VLOOKUP(E1440, 'Season Position'!$A$88:$C$103,2,FALSE)</f>
        <v>1</v>
      </c>
      <c r="Q1440" s="14" t="str">
        <f>VLOOKUP(E1440, 'Season Position'!$A$88:$C$103,3,FALSE)</f>
        <v>Playoffs</v>
      </c>
      <c r="R1440">
        <f t="shared" si="456"/>
        <v>1</v>
      </c>
      <c r="S1440" s="21" t="str">
        <f t="shared" si="457"/>
        <v>90-99</v>
      </c>
      <c r="U1440">
        <f t="shared" si="447"/>
        <v>6</v>
      </c>
    </row>
    <row r="1441" spans="1:21" ht="15.75" customHeight="1">
      <c r="A1441">
        <f t="shared" si="445"/>
        <v>720</v>
      </c>
      <c r="B1441" s="1">
        <v>2017</v>
      </c>
      <c r="C1441">
        <f t="shared" si="473"/>
        <v>15</v>
      </c>
      <c r="D1441" s="1" t="s">
        <v>22</v>
      </c>
      <c r="E1441" s="8" t="s">
        <v>10</v>
      </c>
      <c r="F1441" t="str">
        <f t="shared" si="428"/>
        <v>James Goodson</v>
      </c>
      <c r="G1441">
        <v>84</v>
      </c>
      <c r="H1441">
        <f t="shared" ref="H1441" si="489">G1440</f>
        <v>90</v>
      </c>
      <c r="I1441" t="str">
        <f t="shared" si="449"/>
        <v>Lost</v>
      </c>
      <c r="J1441">
        <f t="shared" si="450"/>
        <v>0</v>
      </c>
      <c r="K1441">
        <f t="shared" si="451"/>
        <v>1</v>
      </c>
      <c r="L1441">
        <f t="shared" si="452"/>
        <v>0</v>
      </c>
      <c r="M1441">
        <f t="shared" si="453"/>
        <v>8</v>
      </c>
      <c r="N1441" s="6">
        <f t="shared" si="454"/>
        <v>0.53333333333333333</v>
      </c>
      <c r="O1441" t="str">
        <f t="shared" si="455"/>
        <v>N</v>
      </c>
      <c r="P1441" s="14">
        <f>VLOOKUP(E1441, 'Season Position'!$A$88:$C$103,2,FALSE)</f>
        <v>4</v>
      </c>
      <c r="Q1441" s="14" t="str">
        <f>VLOOKUP(E1441, 'Season Position'!$A$88:$C$103,3,FALSE)</f>
        <v>Playoffs</v>
      </c>
      <c r="R1441">
        <f t="shared" si="456"/>
        <v>0</v>
      </c>
      <c r="S1441" s="21" t="str">
        <f t="shared" si="457"/>
        <v>80-89</v>
      </c>
      <c r="U1441">
        <f t="shared" si="447"/>
        <v>-6</v>
      </c>
    </row>
    <row r="1442" spans="1:21" ht="15.75" customHeight="1">
      <c r="A1442">
        <f t="shared" si="445"/>
        <v>721</v>
      </c>
      <c r="B1442" s="1">
        <v>2017</v>
      </c>
      <c r="C1442">
        <f t="shared" si="473"/>
        <v>15</v>
      </c>
      <c r="D1442" s="1" t="s">
        <v>22</v>
      </c>
      <c r="E1442" s="8" t="s">
        <v>62</v>
      </c>
      <c r="F1442" t="str">
        <f t="shared" si="426"/>
        <v>Mat Ward</v>
      </c>
      <c r="G1442">
        <v>94</v>
      </c>
      <c r="H1442">
        <f t="shared" ref="H1442" si="490">G1443</f>
        <v>71</v>
      </c>
      <c r="I1442" t="str">
        <f t="shared" si="449"/>
        <v>Won</v>
      </c>
      <c r="J1442">
        <f t="shared" si="450"/>
        <v>1</v>
      </c>
      <c r="K1442">
        <f t="shared" si="451"/>
        <v>0</v>
      </c>
      <c r="L1442">
        <f t="shared" si="452"/>
        <v>0</v>
      </c>
      <c r="M1442">
        <f t="shared" si="453"/>
        <v>6</v>
      </c>
      <c r="N1442" s="6">
        <f t="shared" si="454"/>
        <v>0.66666666666666674</v>
      </c>
      <c r="O1442" t="str">
        <f t="shared" si="455"/>
        <v>N</v>
      </c>
      <c r="P1442" s="14">
        <f>VLOOKUP(E1442, 'Season Position'!$A$88:$C$103,2,FALSE)</f>
        <v>2</v>
      </c>
      <c r="Q1442" s="14" t="str">
        <f>VLOOKUP(E1442, 'Season Position'!$A$88:$C$103,3,FALSE)</f>
        <v>Playoffs</v>
      </c>
      <c r="R1442">
        <f t="shared" si="456"/>
        <v>1</v>
      </c>
      <c r="S1442" s="21" t="str">
        <f t="shared" si="457"/>
        <v>90-99</v>
      </c>
      <c r="U1442">
        <f t="shared" si="447"/>
        <v>23</v>
      </c>
    </row>
    <row r="1443" spans="1:21" ht="15.75" customHeight="1">
      <c r="A1443">
        <f t="shared" si="445"/>
        <v>721</v>
      </c>
      <c r="B1443" s="1">
        <v>2017</v>
      </c>
      <c r="C1443">
        <f t="shared" si="473"/>
        <v>15</v>
      </c>
      <c r="D1443" s="1" t="s">
        <v>22</v>
      </c>
      <c r="E1443" s="8" t="s">
        <v>26</v>
      </c>
      <c r="F1443" t="str">
        <f t="shared" si="428"/>
        <v>Owen Williams</v>
      </c>
      <c r="G1443">
        <v>71</v>
      </c>
      <c r="H1443">
        <f t="shared" ref="H1443" si="491">G1442</f>
        <v>94</v>
      </c>
      <c r="I1443" t="str">
        <f t="shared" si="449"/>
        <v>Lost</v>
      </c>
      <c r="J1443">
        <f t="shared" si="450"/>
        <v>0</v>
      </c>
      <c r="K1443">
        <f t="shared" si="451"/>
        <v>1</v>
      </c>
      <c r="L1443">
        <f t="shared" si="452"/>
        <v>0</v>
      </c>
      <c r="M1443">
        <f t="shared" si="453"/>
        <v>10</v>
      </c>
      <c r="N1443" s="6">
        <f t="shared" si="454"/>
        <v>0.4</v>
      </c>
      <c r="O1443" t="str">
        <f t="shared" si="455"/>
        <v>N</v>
      </c>
      <c r="P1443" s="14">
        <f>VLOOKUP(E1443, 'Season Position'!$A$88:$C$103,2,FALSE)</f>
        <v>3</v>
      </c>
      <c r="Q1443" s="14" t="str">
        <f>VLOOKUP(E1443, 'Season Position'!$A$88:$C$103,3,FALSE)</f>
        <v>Playoffs</v>
      </c>
      <c r="R1443">
        <f t="shared" si="456"/>
        <v>0</v>
      </c>
      <c r="S1443" s="21" t="str">
        <f t="shared" si="457"/>
        <v>70-79</v>
      </c>
      <c r="U1443">
        <f t="shared" si="447"/>
        <v>-23</v>
      </c>
    </row>
    <row r="1444" spans="1:21" ht="15.75" customHeight="1">
      <c r="A1444">
        <f t="shared" si="445"/>
        <v>722</v>
      </c>
      <c r="B1444" s="1">
        <v>2017</v>
      </c>
      <c r="C1444">
        <f t="shared" si="473"/>
        <v>15</v>
      </c>
      <c r="D1444" s="1" t="s">
        <v>24</v>
      </c>
      <c r="E1444" s="8" t="s">
        <v>25</v>
      </c>
      <c r="F1444" t="str">
        <f t="shared" si="426"/>
        <v>Dan Sayles</v>
      </c>
      <c r="G1444">
        <v>126</v>
      </c>
      <c r="H1444">
        <f t="shared" ref="H1444" si="492">G1445</f>
        <v>101</v>
      </c>
      <c r="I1444" t="str">
        <f t="shared" si="449"/>
        <v>Won</v>
      </c>
      <c r="J1444">
        <f t="shared" si="450"/>
        <v>1</v>
      </c>
      <c r="K1444">
        <f t="shared" si="451"/>
        <v>0</v>
      </c>
      <c r="L1444">
        <f t="shared" si="452"/>
        <v>0</v>
      </c>
      <c r="M1444">
        <f t="shared" si="453"/>
        <v>1</v>
      </c>
      <c r="N1444" s="6">
        <f t="shared" si="454"/>
        <v>1</v>
      </c>
      <c r="O1444" t="str">
        <f t="shared" si="455"/>
        <v>Y</v>
      </c>
      <c r="P1444" s="14">
        <f>VLOOKUP(E1444, 'Season Position'!$A$88:$C$103,2,FALSE)</f>
        <v>6</v>
      </c>
      <c r="Q1444" s="14" t="str">
        <f>VLOOKUP(E1444, 'Season Position'!$A$88:$C$103,3,FALSE)</f>
        <v>Playoffs</v>
      </c>
      <c r="R1444">
        <f t="shared" si="456"/>
        <v>1</v>
      </c>
      <c r="S1444" s="21" t="str">
        <f t="shared" si="457"/>
        <v>120-129</v>
      </c>
      <c r="U1444">
        <f t="shared" si="447"/>
        <v>25</v>
      </c>
    </row>
    <row r="1445" spans="1:21" ht="15.75" customHeight="1">
      <c r="A1445">
        <f t="shared" si="445"/>
        <v>722</v>
      </c>
      <c r="B1445" s="1">
        <v>2017</v>
      </c>
      <c r="C1445">
        <f t="shared" si="473"/>
        <v>15</v>
      </c>
      <c r="D1445" s="1" t="s">
        <v>24</v>
      </c>
      <c r="E1445" s="8" t="s">
        <v>12</v>
      </c>
      <c r="F1445" t="str">
        <f t="shared" si="428"/>
        <v>Neil Hawke</v>
      </c>
      <c r="G1445">
        <v>101</v>
      </c>
      <c r="H1445">
        <f t="shared" ref="H1445" si="493">G1444</f>
        <v>126</v>
      </c>
      <c r="I1445" t="str">
        <f t="shared" si="449"/>
        <v>Lost</v>
      </c>
      <c r="J1445">
        <f t="shared" si="450"/>
        <v>0</v>
      </c>
      <c r="K1445">
        <f t="shared" si="451"/>
        <v>1</v>
      </c>
      <c r="L1445">
        <f t="shared" si="452"/>
        <v>0</v>
      </c>
      <c r="M1445">
        <f t="shared" si="453"/>
        <v>4</v>
      </c>
      <c r="N1445" s="6">
        <f t="shared" si="454"/>
        <v>0.8</v>
      </c>
      <c r="O1445" t="str">
        <f t="shared" si="455"/>
        <v>Y</v>
      </c>
      <c r="P1445" s="14">
        <f>VLOOKUP(E1445, 'Season Position'!$A$88:$C$103,2,FALSE)</f>
        <v>7</v>
      </c>
      <c r="Q1445" s="14" t="str">
        <f>VLOOKUP(E1445, 'Season Position'!$A$88:$C$103,3,FALSE)</f>
        <v>Playoffs</v>
      </c>
      <c r="R1445">
        <f t="shared" si="456"/>
        <v>0</v>
      </c>
      <c r="S1445" s="21" t="str">
        <f t="shared" si="457"/>
        <v>100-109</v>
      </c>
      <c r="U1445">
        <f t="shared" si="447"/>
        <v>-25</v>
      </c>
    </row>
    <row r="1446" spans="1:21" ht="15.75" customHeight="1">
      <c r="A1446">
        <f t="shared" si="445"/>
        <v>723</v>
      </c>
      <c r="B1446" s="1">
        <v>2017</v>
      </c>
      <c r="C1446">
        <f t="shared" si="473"/>
        <v>15</v>
      </c>
      <c r="D1446" s="1" t="s">
        <v>24</v>
      </c>
      <c r="E1446" s="8" t="s">
        <v>31</v>
      </c>
      <c r="F1446" t="str">
        <f t="shared" si="426"/>
        <v>Jay Kelly</v>
      </c>
      <c r="G1446">
        <v>101</v>
      </c>
      <c r="H1446">
        <f t="shared" ref="H1446" si="494">G1447</f>
        <v>107</v>
      </c>
      <c r="I1446" t="str">
        <f t="shared" si="449"/>
        <v>Lost</v>
      </c>
      <c r="J1446">
        <f t="shared" si="450"/>
        <v>0</v>
      </c>
      <c r="K1446">
        <f t="shared" si="451"/>
        <v>1</v>
      </c>
      <c r="L1446">
        <f t="shared" si="452"/>
        <v>0</v>
      </c>
      <c r="M1446">
        <f t="shared" si="453"/>
        <v>4</v>
      </c>
      <c r="N1446" s="6">
        <f t="shared" si="454"/>
        <v>0.8</v>
      </c>
      <c r="O1446" t="str">
        <f t="shared" si="455"/>
        <v>Y</v>
      </c>
      <c r="P1446" s="14">
        <f>VLOOKUP(E1446, 'Season Position'!$A$88:$C$103,2,FALSE)</f>
        <v>8</v>
      </c>
      <c r="Q1446" s="14" t="str">
        <f>VLOOKUP(E1446, 'Season Position'!$A$88:$C$103,3,FALSE)</f>
        <v>Playoffs</v>
      </c>
      <c r="R1446">
        <f t="shared" si="456"/>
        <v>0</v>
      </c>
      <c r="S1446" s="21" t="str">
        <f t="shared" si="457"/>
        <v>100-109</v>
      </c>
      <c r="U1446">
        <f t="shared" si="447"/>
        <v>-6</v>
      </c>
    </row>
    <row r="1447" spans="1:21" ht="15.75" customHeight="1">
      <c r="A1447">
        <f t="shared" si="445"/>
        <v>723</v>
      </c>
      <c r="B1447" s="1">
        <v>2017</v>
      </c>
      <c r="C1447">
        <f t="shared" si="473"/>
        <v>15</v>
      </c>
      <c r="D1447" s="1" t="s">
        <v>24</v>
      </c>
      <c r="E1447" s="8" t="s">
        <v>30</v>
      </c>
      <c r="F1447" t="str">
        <f t="shared" si="428"/>
        <v>Ian Kulkowski</v>
      </c>
      <c r="G1447">
        <v>107</v>
      </c>
      <c r="H1447">
        <f t="shared" ref="H1447" si="495">G1446</f>
        <v>101</v>
      </c>
      <c r="I1447" t="str">
        <f t="shared" si="449"/>
        <v>Won</v>
      </c>
      <c r="J1447">
        <f t="shared" si="450"/>
        <v>1</v>
      </c>
      <c r="K1447">
        <f t="shared" si="451"/>
        <v>0</v>
      </c>
      <c r="L1447">
        <f t="shared" si="452"/>
        <v>0</v>
      </c>
      <c r="M1447">
        <f t="shared" si="453"/>
        <v>2</v>
      </c>
      <c r="N1447" s="6">
        <f t="shared" si="454"/>
        <v>0.93333333333333335</v>
      </c>
      <c r="O1447" t="str">
        <f t="shared" si="455"/>
        <v>Y</v>
      </c>
      <c r="P1447" s="14">
        <f>VLOOKUP(E1447, 'Season Position'!$A$88:$C$103,2,FALSE)</f>
        <v>5</v>
      </c>
      <c r="Q1447" s="14" t="str">
        <f>VLOOKUP(E1447, 'Season Position'!$A$88:$C$103,3,FALSE)</f>
        <v>Playoffs</v>
      </c>
      <c r="R1447">
        <f t="shared" si="456"/>
        <v>1</v>
      </c>
      <c r="S1447" s="21" t="str">
        <f t="shared" si="457"/>
        <v>100-109</v>
      </c>
      <c r="U1447">
        <f t="shared" si="447"/>
        <v>6</v>
      </c>
    </row>
    <row r="1448" spans="1:21" ht="15.75" customHeight="1">
      <c r="A1448">
        <f t="shared" si="445"/>
        <v>724</v>
      </c>
      <c r="B1448" s="1">
        <v>2017</v>
      </c>
      <c r="C1448">
        <f t="shared" si="473"/>
        <v>15</v>
      </c>
      <c r="D1448" s="1" t="s">
        <v>23</v>
      </c>
      <c r="E1448" s="8" t="s">
        <v>18</v>
      </c>
      <c r="F1448" t="str">
        <f t="shared" si="426"/>
        <v>Steve Smith</v>
      </c>
      <c r="G1448">
        <v>67</v>
      </c>
      <c r="H1448">
        <f t="shared" ref="H1448" si="496">G1449</f>
        <v>104</v>
      </c>
      <c r="I1448" t="str">
        <f t="shared" si="449"/>
        <v>Lost</v>
      </c>
      <c r="J1448">
        <f t="shared" si="450"/>
        <v>0</v>
      </c>
      <c r="K1448">
        <f t="shared" si="451"/>
        <v>1</v>
      </c>
      <c r="L1448">
        <f t="shared" si="452"/>
        <v>0</v>
      </c>
      <c r="M1448">
        <f t="shared" si="453"/>
        <v>11</v>
      </c>
      <c r="N1448" s="6">
        <f t="shared" si="454"/>
        <v>0.33333333333333337</v>
      </c>
      <c r="O1448" t="str">
        <f t="shared" si="455"/>
        <v>N</v>
      </c>
      <c r="P1448" s="14">
        <f>VLOOKUP(E1448, 'Season Position'!$A$88:$C$103,2,FALSE)</f>
        <v>12</v>
      </c>
      <c r="Q1448" s="14" t="str">
        <f>VLOOKUP(E1448, 'Season Position'!$A$88:$C$103,3,FALSE)</f>
        <v>Missed</v>
      </c>
      <c r="R1448">
        <f t="shared" si="456"/>
        <v>0</v>
      </c>
      <c r="S1448" s="21" t="str">
        <f t="shared" si="457"/>
        <v>60-69</v>
      </c>
      <c r="U1448">
        <f t="shared" si="447"/>
        <v>-37</v>
      </c>
    </row>
    <row r="1449" spans="1:21" ht="15.75" customHeight="1">
      <c r="A1449">
        <f t="shared" si="445"/>
        <v>724</v>
      </c>
      <c r="B1449" s="1">
        <v>2017</v>
      </c>
      <c r="C1449">
        <f t="shared" si="473"/>
        <v>15</v>
      </c>
      <c r="D1449" s="1" t="s">
        <v>23</v>
      </c>
      <c r="E1449" s="8" t="s">
        <v>33</v>
      </c>
      <c r="F1449" t="str">
        <f t="shared" si="428"/>
        <v>Geoffrey Manboob</v>
      </c>
      <c r="G1449">
        <v>104</v>
      </c>
      <c r="H1449">
        <f t="shared" ref="H1449" si="497">G1448</f>
        <v>67</v>
      </c>
      <c r="I1449" t="str">
        <f t="shared" si="449"/>
        <v>Won</v>
      </c>
      <c r="J1449">
        <f t="shared" si="450"/>
        <v>1</v>
      </c>
      <c r="K1449">
        <f t="shared" si="451"/>
        <v>0</v>
      </c>
      <c r="L1449">
        <f t="shared" si="452"/>
        <v>0</v>
      </c>
      <c r="M1449">
        <f t="shared" si="453"/>
        <v>3</v>
      </c>
      <c r="N1449" s="6">
        <f t="shared" si="454"/>
        <v>0.8666666666666667</v>
      </c>
      <c r="O1449" t="str">
        <f t="shared" si="455"/>
        <v>Y</v>
      </c>
      <c r="P1449" s="14">
        <f>VLOOKUP(E1449, 'Season Position'!$A$88:$C$103,2,FALSE)</f>
        <v>10</v>
      </c>
      <c r="Q1449" s="14" t="str">
        <f>VLOOKUP(E1449, 'Season Position'!$A$88:$C$103,3,FALSE)</f>
        <v>Missed</v>
      </c>
      <c r="R1449">
        <f t="shared" si="456"/>
        <v>1</v>
      </c>
      <c r="S1449" s="21" t="str">
        <f t="shared" si="457"/>
        <v>100-109</v>
      </c>
      <c r="U1449">
        <f t="shared" si="447"/>
        <v>37</v>
      </c>
    </row>
    <row r="1450" spans="1:21" ht="15.75" customHeight="1">
      <c r="A1450">
        <f t="shared" si="445"/>
        <v>725</v>
      </c>
      <c r="B1450" s="1">
        <v>2017</v>
      </c>
      <c r="C1450">
        <f t="shared" si="473"/>
        <v>15</v>
      </c>
      <c r="D1450" s="1" t="s">
        <v>23</v>
      </c>
      <c r="E1450" s="8" t="s">
        <v>72</v>
      </c>
      <c r="F1450" t="str">
        <f t="shared" si="426"/>
        <v>Max Cubberley</v>
      </c>
      <c r="G1450">
        <v>84</v>
      </c>
      <c r="H1450">
        <f t="shared" ref="H1450" si="498">G1451</f>
        <v>49</v>
      </c>
      <c r="I1450" t="str">
        <f t="shared" si="449"/>
        <v>Won</v>
      </c>
      <c r="J1450">
        <f t="shared" si="450"/>
        <v>1</v>
      </c>
      <c r="K1450">
        <f t="shared" si="451"/>
        <v>0</v>
      </c>
      <c r="L1450">
        <f t="shared" si="452"/>
        <v>0</v>
      </c>
      <c r="M1450">
        <f t="shared" si="453"/>
        <v>8</v>
      </c>
      <c r="N1450" s="6">
        <f t="shared" si="454"/>
        <v>0.53333333333333333</v>
      </c>
      <c r="O1450" t="str">
        <f t="shared" si="455"/>
        <v>N</v>
      </c>
      <c r="P1450" s="14">
        <f>VLOOKUP(E1450, 'Season Position'!$A$88:$C$103,2,FALSE)</f>
        <v>9</v>
      </c>
      <c r="Q1450" s="14" t="str">
        <f>VLOOKUP(E1450, 'Season Position'!$A$88:$C$103,3,FALSE)</f>
        <v>Missed</v>
      </c>
      <c r="R1450">
        <f t="shared" si="456"/>
        <v>1</v>
      </c>
      <c r="S1450" s="21" t="str">
        <f t="shared" si="457"/>
        <v>80-89</v>
      </c>
      <c r="U1450">
        <f t="shared" si="447"/>
        <v>35</v>
      </c>
    </row>
    <row r="1451" spans="1:21" ht="15.75" customHeight="1">
      <c r="A1451">
        <f t="shared" si="445"/>
        <v>725</v>
      </c>
      <c r="B1451" s="1">
        <v>2017</v>
      </c>
      <c r="C1451">
        <f t="shared" si="473"/>
        <v>15</v>
      </c>
      <c r="D1451" s="1" t="s">
        <v>23</v>
      </c>
      <c r="E1451" s="8" t="s">
        <v>21</v>
      </c>
      <c r="F1451" t="str">
        <f t="shared" si="428"/>
        <v>Stewart Carter</v>
      </c>
      <c r="G1451">
        <v>49</v>
      </c>
      <c r="H1451">
        <f t="shared" ref="H1451" si="499">G1450</f>
        <v>84</v>
      </c>
      <c r="I1451" t="str">
        <f t="shared" si="449"/>
        <v>Lost</v>
      </c>
      <c r="J1451">
        <f t="shared" si="450"/>
        <v>0</v>
      </c>
      <c r="K1451">
        <f t="shared" si="451"/>
        <v>1</v>
      </c>
      <c r="L1451">
        <f t="shared" si="452"/>
        <v>0</v>
      </c>
      <c r="M1451">
        <f t="shared" si="453"/>
        <v>14</v>
      </c>
      <c r="N1451" s="6">
        <f t="shared" si="454"/>
        <v>0.1333333333333333</v>
      </c>
      <c r="O1451" t="str">
        <f t="shared" si="455"/>
        <v>N</v>
      </c>
      <c r="P1451" s="14">
        <f>VLOOKUP(E1451, 'Season Position'!$A$88:$C$103,2,FALSE)</f>
        <v>13</v>
      </c>
      <c r="Q1451" s="14" t="str">
        <f>VLOOKUP(E1451, 'Season Position'!$A$88:$C$103,3,FALSE)</f>
        <v>Missed</v>
      </c>
      <c r="R1451">
        <f t="shared" si="456"/>
        <v>0</v>
      </c>
      <c r="S1451" s="21" t="str">
        <f t="shared" si="457"/>
        <v>40-49</v>
      </c>
      <c r="U1451">
        <f t="shared" si="447"/>
        <v>-35</v>
      </c>
    </row>
    <row r="1452" spans="1:21" ht="15.75" customHeight="1">
      <c r="A1452">
        <f t="shared" si="445"/>
        <v>726</v>
      </c>
      <c r="B1452" s="1">
        <v>2017</v>
      </c>
      <c r="C1452">
        <f t="shared" si="473"/>
        <v>15</v>
      </c>
      <c r="D1452" s="1" t="s">
        <v>23</v>
      </c>
      <c r="E1452" s="8" t="s">
        <v>14</v>
      </c>
      <c r="F1452" t="str">
        <f t="shared" si="426"/>
        <v>David Slater</v>
      </c>
      <c r="G1452">
        <v>37</v>
      </c>
      <c r="H1452">
        <f t="shared" ref="H1452" si="500">G1453</f>
        <v>51</v>
      </c>
      <c r="I1452" t="str">
        <f t="shared" si="449"/>
        <v>Lost</v>
      </c>
      <c r="J1452">
        <f t="shared" si="450"/>
        <v>0</v>
      </c>
      <c r="K1452">
        <f t="shared" si="451"/>
        <v>1</v>
      </c>
      <c r="L1452">
        <f t="shared" si="452"/>
        <v>0</v>
      </c>
      <c r="M1452">
        <f t="shared" si="453"/>
        <v>16</v>
      </c>
      <c r="N1452" s="6">
        <f t="shared" si="454"/>
        <v>0</v>
      </c>
      <c r="O1452" t="str">
        <f t="shared" si="455"/>
        <v>N</v>
      </c>
      <c r="P1452" s="14">
        <f>VLOOKUP(E1452, 'Season Position'!$A$88:$C$103,2,FALSE)</f>
        <v>15</v>
      </c>
      <c r="Q1452" s="14" t="str">
        <f>VLOOKUP(E1452, 'Season Position'!$A$88:$C$103,3,FALSE)</f>
        <v>Missed</v>
      </c>
      <c r="R1452">
        <f t="shared" si="456"/>
        <v>0</v>
      </c>
      <c r="S1452" s="21" t="str">
        <f t="shared" si="457"/>
        <v>30-39</v>
      </c>
      <c r="U1452">
        <f t="shared" si="447"/>
        <v>-14</v>
      </c>
    </row>
    <row r="1453" spans="1:21" ht="15.75" customHeight="1">
      <c r="A1453">
        <f t="shared" si="445"/>
        <v>726</v>
      </c>
      <c r="B1453" s="1">
        <v>2017</v>
      </c>
      <c r="C1453">
        <f t="shared" si="473"/>
        <v>15</v>
      </c>
      <c r="D1453" s="1" t="s">
        <v>23</v>
      </c>
      <c r="E1453" s="8" t="s">
        <v>13</v>
      </c>
      <c r="F1453" t="str">
        <f t="shared" si="428"/>
        <v>Chris Braithwaite</v>
      </c>
      <c r="G1453">
        <v>51</v>
      </c>
      <c r="H1453">
        <f t="shared" ref="H1453" si="501">G1452</f>
        <v>37</v>
      </c>
      <c r="I1453" t="str">
        <f t="shared" si="449"/>
        <v>Won</v>
      </c>
      <c r="J1453">
        <f t="shared" si="450"/>
        <v>1</v>
      </c>
      <c r="K1453">
        <f t="shared" si="451"/>
        <v>0</v>
      </c>
      <c r="L1453">
        <f t="shared" si="452"/>
        <v>0</v>
      </c>
      <c r="M1453">
        <f t="shared" si="453"/>
        <v>13</v>
      </c>
      <c r="N1453" s="6">
        <f t="shared" si="454"/>
        <v>0.19999999999999996</v>
      </c>
      <c r="O1453" t="str">
        <f t="shared" si="455"/>
        <v>N</v>
      </c>
      <c r="P1453" s="14">
        <f>VLOOKUP(E1453, 'Season Position'!$A$88:$C$103,2,FALSE)</f>
        <v>11</v>
      </c>
      <c r="Q1453" s="14" t="str">
        <f>VLOOKUP(E1453, 'Season Position'!$A$88:$C$103,3,FALSE)</f>
        <v>Missed</v>
      </c>
      <c r="R1453">
        <f t="shared" si="456"/>
        <v>1</v>
      </c>
      <c r="S1453" s="21" t="str">
        <f t="shared" si="457"/>
        <v>50-59</v>
      </c>
      <c r="U1453">
        <f t="shared" si="447"/>
        <v>14</v>
      </c>
    </row>
    <row r="1454" spans="1:21" ht="15.75" customHeight="1">
      <c r="A1454">
        <f t="shared" si="445"/>
        <v>727</v>
      </c>
      <c r="B1454" s="1">
        <v>2017</v>
      </c>
      <c r="C1454">
        <f t="shared" si="473"/>
        <v>15</v>
      </c>
      <c r="D1454" s="1" t="s">
        <v>23</v>
      </c>
      <c r="E1454" s="8" t="s">
        <v>34</v>
      </c>
      <c r="F1454" t="str">
        <f t="shared" si="426"/>
        <v>Chris Hill</v>
      </c>
      <c r="G1454">
        <v>38</v>
      </c>
      <c r="H1454">
        <f t="shared" ref="H1454" si="502">G1455</f>
        <v>55</v>
      </c>
      <c r="I1454" t="str">
        <f t="shared" si="449"/>
        <v>Lost</v>
      </c>
      <c r="J1454">
        <f t="shared" si="450"/>
        <v>0</v>
      </c>
      <c r="K1454">
        <f t="shared" si="451"/>
        <v>1</v>
      </c>
      <c r="L1454">
        <f t="shared" si="452"/>
        <v>0</v>
      </c>
      <c r="M1454">
        <f t="shared" si="453"/>
        <v>15</v>
      </c>
      <c r="N1454" s="6">
        <f t="shared" si="454"/>
        <v>6.6666666666666652E-2</v>
      </c>
      <c r="O1454" t="str">
        <f t="shared" si="455"/>
        <v>N</v>
      </c>
      <c r="P1454" s="14">
        <f>VLOOKUP(E1454, 'Season Position'!$A$88:$C$103,2,FALSE)</f>
        <v>16</v>
      </c>
      <c r="Q1454" s="14" t="str">
        <f>VLOOKUP(E1454, 'Season Position'!$A$88:$C$103,3,FALSE)</f>
        <v>Missed</v>
      </c>
      <c r="R1454">
        <f t="shared" si="456"/>
        <v>0</v>
      </c>
      <c r="S1454" s="21" t="str">
        <f t="shared" si="457"/>
        <v>30-39</v>
      </c>
      <c r="U1454">
        <f t="shared" si="447"/>
        <v>-17</v>
      </c>
    </row>
    <row r="1455" spans="1:21" ht="15.75" customHeight="1">
      <c r="A1455">
        <f t="shared" si="445"/>
        <v>727</v>
      </c>
      <c r="B1455" s="1">
        <v>2017</v>
      </c>
      <c r="C1455">
        <f t="shared" si="473"/>
        <v>15</v>
      </c>
      <c r="D1455" s="1" t="s">
        <v>23</v>
      </c>
      <c r="E1455" s="8" t="s">
        <v>32</v>
      </c>
      <c r="F1455" t="str">
        <f t="shared" si="428"/>
        <v>Jamie Blair</v>
      </c>
      <c r="G1455">
        <v>55</v>
      </c>
      <c r="H1455">
        <f t="shared" ref="H1455" si="503">G1454</f>
        <v>38</v>
      </c>
      <c r="I1455" t="str">
        <f t="shared" si="449"/>
        <v>Won</v>
      </c>
      <c r="J1455">
        <f t="shared" si="450"/>
        <v>1</v>
      </c>
      <c r="K1455">
        <f t="shared" si="451"/>
        <v>0</v>
      </c>
      <c r="L1455">
        <f t="shared" si="452"/>
        <v>0</v>
      </c>
      <c r="M1455">
        <f t="shared" si="453"/>
        <v>12</v>
      </c>
      <c r="N1455" s="6">
        <f t="shared" si="454"/>
        <v>0.26666666666666672</v>
      </c>
      <c r="O1455" t="str">
        <f t="shared" si="455"/>
        <v>N</v>
      </c>
      <c r="P1455" s="14">
        <f>VLOOKUP(E1455, 'Season Position'!$A$88:$C$103,2,FALSE)</f>
        <v>14</v>
      </c>
      <c r="Q1455" s="14" t="str">
        <f>VLOOKUP(E1455, 'Season Position'!$A$88:$C$103,3,FALSE)</f>
        <v>Missed</v>
      </c>
      <c r="R1455">
        <f t="shared" si="456"/>
        <v>1</v>
      </c>
      <c r="S1455" s="21" t="str">
        <f t="shared" si="457"/>
        <v>50-59</v>
      </c>
      <c r="U1455">
        <f t="shared" si="447"/>
        <v>17</v>
      </c>
    </row>
    <row r="1456" spans="1:21" ht="15.75" customHeight="1">
      <c r="A1456">
        <f t="shared" si="445"/>
        <v>728</v>
      </c>
      <c r="B1456" s="1">
        <v>2017</v>
      </c>
      <c r="C1456">
        <f t="shared" si="473"/>
        <v>16</v>
      </c>
      <c r="D1456" s="1" t="s">
        <v>22</v>
      </c>
      <c r="E1456" s="8" t="s">
        <v>28</v>
      </c>
      <c r="F1456" t="str">
        <f t="shared" ref="F1456:F1470" si="504">E1457</f>
        <v>Owen Williams</v>
      </c>
      <c r="G1456">
        <v>60</v>
      </c>
      <c r="H1456">
        <f t="shared" ref="H1456" si="505">G1457</f>
        <v>52</v>
      </c>
      <c r="I1456" t="str">
        <f t="shared" si="449"/>
        <v>Won</v>
      </c>
      <c r="J1456">
        <f t="shared" si="450"/>
        <v>1</v>
      </c>
      <c r="K1456">
        <f t="shared" si="451"/>
        <v>0</v>
      </c>
      <c r="L1456">
        <f t="shared" si="452"/>
        <v>0</v>
      </c>
      <c r="M1456">
        <f t="shared" si="453"/>
        <v>10</v>
      </c>
      <c r="N1456" s="6">
        <f t="shared" si="454"/>
        <v>0.4</v>
      </c>
      <c r="O1456" t="str">
        <f t="shared" si="455"/>
        <v>N</v>
      </c>
      <c r="P1456" s="14">
        <f>VLOOKUP(E1456, 'Season Position'!$A$88:$C$103,2,FALSE)</f>
        <v>1</v>
      </c>
      <c r="Q1456" s="14" t="str">
        <f>VLOOKUP(E1456, 'Season Position'!$A$88:$C$103,3,FALSE)</f>
        <v>Playoffs</v>
      </c>
      <c r="R1456">
        <f t="shared" si="456"/>
        <v>1</v>
      </c>
      <c r="S1456" s="21" t="str">
        <f t="shared" si="457"/>
        <v>60-69</v>
      </c>
      <c r="U1456">
        <f t="shared" si="447"/>
        <v>8</v>
      </c>
    </row>
    <row r="1457" spans="1:21" ht="15.75" customHeight="1">
      <c r="A1457">
        <f t="shared" si="445"/>
        <v>728</v>
      </c>
      <c r="B1457" s="1">
        <v>2017</v>
      </c>
      <c r="C1457">
        <f t="shared" si="473"/>
        <v>16</v>
      </c>
      <c r="D1457" s="1" t="s">
        <v>22</v>
      </c>
      <c r="E1457" s="8" t="s">
        <v>62</v>
      </c>
      <c r="F1457" t="str">
        <f t="shared" ref="F1457:F1471" si="506">E1456</f>
        <v>James Goodson</v>
      </c>
      <c r="G1457">
        <v>52</v>
      </c>
      <c r="H1457">
        <f t="shared" ref="H1457" si="507">G1456</f>
        <v>60</v>
      </c>
      <c r="I1457" t="str">
        <f t="shared" si="449"/>
        <v>Lost</v>
      </c>
      <c r="J1457">
        <f t="shared" si="450"/>
        <v>0</v>
      </c>
      <c r="K1457">
        <f t="shared" si="451"/>
        <v>1</v>
      </c>
      <c r="L1457">
        <f t="shared" si="452"/>
        <v>0</v>
      </c>
      <c r="M1457">
        <f t="shared" si="453"/>
        <v>12</v>
      </c>
      <c r="N1457" s="6">
        <f t="shared" si="454"/>
        <v>0.26666666666666672</v>
      </c>
      <c r="O1457" t="str">
        <f t="shared" si="455"/>
        <v>N</v>
      </c>
      <c r="P1457" s="14">
        <f>VLOOKUP(E1457, 'Season Position'!$A$88:$C$103,2,FALSE)</f>
        <v>2</v>
      </c>
      <c r="Q1457" s="14" t="str">
        <f>VLOOKUP(E1457, 'Season Position'!$A$88:$C$103,3,FALSE)</f>
        <v>Playoffs</v>
      </c>
      <c r="R1457">
        <f t="shared" si="456"/>
        <v>0</v>
      </c>
      <c r="S1457" s="21" t="str">
        <f t="shared" si="457"/>
        <v>50-59</v>
      </c>
      <c r="U1457">
        <f t="shared" si="447"/>
        <v>-8</v>
      </c>
    </row>
    <row r="1458" spans="1:21" ht="15.75" customHeight="1">
      <c r="A1458">
        <f t="shared" si="445"/>
        <v>729</v>
      </c>
      <c r="B1458" s="1">
        <v>2017</v>
      </c>
      <c r="C1458">
        <f t="shared" si="473"/>
        <v>16</v>
      </c>
      <c r="D1458" s="1" t="s">
        <v>24</v>
      </c>
      <c r="E1458" s="8" t="s">
        <v>26</v>
      </c>
      <c r="F1458" t="str">
        <f t="shared" si="504"/>
        <v>Ben Hendy</v>
      </c>
      <c r="G1458">
        <v>98</v>
      </c>
      <c r="H1458">
        <f t="shared" ref="H1458" si="508">G1459</f>
        <v>56</v>
      </c>
      <c r="I1458" t="str">
        <f t="shared" si="449"/>
        <v>Won</v>
      </c>
      <c r="J1458">
        <f t="shared" si="450"/>
        <v>1</v>
      </c>
      <c r="K1458">
        <f t="shared" si="451"/>
        <v>0</v>
      </c>
      <c r="L1458">
        <f t="shared" si="452"/>
        <v>0</v>
      </c>
      <c r="M1458">
        <f t="shared" si="453"/>
        <v>4</v>
      </c>
      <c r="N1458" s="6">
        <f t="shared" si="454"/>
        <v>0.8</v>
      </c>
      <c r="O1458" t="str">
        <f t="shared" si="455"/>
        <v>N</v>
      </c>
      <c r="P1458" s="14">
        <f>VLOOKUP(E1458, 'Season Position'!$A$88:$C$103,2,FALSE)</f>
        <v>3</v>
      </c>
      <c r="Q1458" s="14" t="str">
        <f>VLOOKUP(E1458, 'Season Position'!$A$88:$C$103,3,FALSE)</f>
        <v>Playoffs</v>
      </c>
      <c r="R1458">
        <f t="shared" si="456"/>
        <v>1</v>
      </c>
      <c r="S1458" s="21" t="str">
        <f t="shared" si="457"/>
        <v>90-99</v>
      </c>
      <c r="U1458">
        <f t="shared" si="447"/>
        <v>42</v>
      </c>
    </row>
    <row r="1459" spans="1:21" ht="15.75" customHeight="1">
      <c r="A1459">
        <f t="shared" si="445"/>
        <v>729</v>
      </c>
      <c r="B1459" s="1">
        <v>2017</v>
      </c>
      <c r="C1459">
        <f t="shared" si="473"/>
        <v>16</v>
      </c>
      <c r="D1459" s="1" t="s">
        <v>24</v>
      </c>
      <c r="E1459" s="8" t="s">
        <v>10</v>
      </c>
      <c r="F1459" t="str">
        <f t="shared" si="506"/>
        <v>Mat Ward</v>
      </c>
      <c r="G1459">
        <v>56</v>
      </c>
      <c r="H1459">
        <f t="shared" ref="H1459" si="509">G1458</f>
        <v>98</v>
      </c>
      <c r="I1459" t="str">
        <f t="shared" si="449"/>
        <v>Lost</v>
      </c>
      <c r="J1459">
        <f t="shared" si="450"/>
        <v>0</v>
      </c>
      <c r="K1459">
        <f t="shared" si="451"/>
        <v>1</v>
      </c>
      <c r="L1459">
        <f t="shared" si="452"/>
        <v>0</v>
      </c>
      <c r="M1459">
        <f t="shared" si="453"/>
        <v>11</v>
      </c>
      <c r="N1459" s="6">
        <f t="shared" si="454"/>
        <v>0.33333333333333337</v>
      </c>
      <c r="O1459" t="str">
        <f t="shared" si="455"/>
        <v>N</v>
      </c>
      <c r="P1459" s="14">
        <f>VLOOKUP(E1459, 'Season Position'!$A$88:$C$103,2,FALSE)</f>
        <v>4</v>
      </c>
      <c r="Q1459" s="14" t="str">
        <f>VLOOKUP(E1459, 'Season Position'!$A$88:$C$103,3,FALSE)</f>
        <v>Playoffs</v>
      </c>
      <c r="R1459">
        <f t="shared" si="456"/>
        <v>0</v>
      </c>
      <c r="S1459" s="21" t="str">
        <f t="shared" si="457"/>
        <v>50-59</v>
      </c>
      <c r="U1459">
        <f t="shared" si="447"/>
        <v>-42</v>
      </c>
    </row>
    <row r="1460" spans="1:21" ht="15.75" customHeight="1">
      <c r="A1460">
        <f t="shared" si="445"/>
        <v>730</v>
      </c>
      <c r="B1460" s="1">
        <v>2017</v>
      </c>
      <c r="C1460">
        <f t="shared" si="473"/>
        <v>16</v>
      </c>
      <c r="D1460" s="1" t="s">
        <v>24</v>
      </c>
      <c r="E1460" s="8" t="s">
        <v>30</v>
      </c>
      <c r="F1460" t="str">
        <f t="shared" si="504"/>
        <v>Neil Hawke</v>
      </c>
      <c r="G1460">
        <v>109</v>
      </c>
      <c r="H1460">
        <f t="shared" ref="H1460" si="510">G1461</f>
        <v>101</v>
      </c>
      <c r="I1460" t="str">
        <f t="shared" si="449"/>
        <v>Won</v>
      </c>
      <c r="J1460">
        <f t="shared" si="450"/>
        <v>1</v>
      </c>
      <c r="K1460">
        <f t="shared" si="451"/>
        <v>0</v>
      </c>
      <c r="L1460">
        <f t="shared" si="452"/>
        <v>0</v>
      </c>
      <c r="M1460">
        <f t="shared" si="453"/>
        <v>1</v>
      </c>
      <c r="N1460" s="6">
        <f t="shared" si="454"/>
        <v>1</v>
      </c>
      <c r="O1460" t="str">
        <f t="shared" si="455"/>
        <v>Y</v>
      </c>
      <c r="P1460" s="14">
        <f>VLOOKUP(E1460, 'Season Position'!$A$88:$C$103,2,FALSE)</f>
        <v>5</v>
      </c>
      <c r="Q1460" s="14" t="str">
        <f>VLOOKUP(E1460, 'Season Position'!$A$88:$C$103,3,FALSE)</f>
        <v>Playoffs</v>
      </c>
      <c r="R1460">
        <f t="shared" si="456"/>
        <v>1</v>
      </c>
      <c r="S1460" s="21" t="str">
        <f t="shared" si="457"/>
        <v>100-109</v>
      </c>
      <c r="U1460">
        <f t="shared" si="447"/>
        <v>8</v>
      </c>
    </row>
    <row r="1461" spans="1:21" ht="15.75" customHeight="1">
      <c r="A1461">
        <f t="shared" si="445"/>
        <v>730</v>
      </c>
      <c r="B1461" s="1">
        <v>2017</v>
      </c>
      <c r="C1461">
        <f t="shared" si="473"/>
        <v>16</v>
      </c>
      <c r="D1461" s="1" t="s">
        <v>24</v>
      </c>
      <c r="E1461" s="8" t="s">
        <v>25</v>
      </c>
      <c r="F1461" t="str">
        <f t="shared" si="506"/>
        <v>Jay Kelly</v>
      </c>
      <c r="G1461">
        <v>101</v>
      </c>
      <c r="H1461">
        <f t="shared" ref="H1461" si="511">G1460</f>
        <v>109</v>
      </c>
      <c r="I1461" t="str">
        <f t="shared" si="449"/>
        <v>Lost</v>
      </c>
      <c r="J1461">
        <f t="shared" si="450"/>
        <v>0</v>
      </c>
      <c r="K1461">
        <f t="shared" si="451"/>
        <v>1</v>
      </c>
      <c r="L1461">
        <f t="shared" si="452"/>
        <v>0</v>
      </c>
      <c r="M1461">
        <f t="shared" si="453"/>
        <v>3</v>
      </c>
      <c r="N1461" s="6">
        <f t="shared" si="454"/>
        <v>0.8666666666666667</v>
      </c>
      <c r="O1461" t="str">
        <f t="shared" si="455"/>
        <v>Y</v>
      </c>
      <c r="P1461" s="14">
        <f>VLOOKUP(E1461, 'Season Position'!$A$88:$C$103,2,FALSE)</f>
        <v>6</v>
      </c>
      <c r="Q1461" s="14" t="str">
        <f>VLOOKUP(E1461, 'Season Position'!$A$88:$C$103,3,FALSE)</f>
        <v>Playoffs</v>
      </c>
      <c r="R1461">
        <f t="shared" si="456"/>
        <v>0</v>
      </c>
      <c r="S1461" s="21" t="str">
        <f t="shared" si="457"/>
        <v>100-109</v>
      </c>
      <c r="U1461">
        <f t="shared" si="447"/>
        <v>-8</v>
      </c>
    </row>
    <row r="1462" spans="1:21" ht="15.75" customHeight="1">
      <c r="A1462">
        <f t="shared" si="445"/>
        <v>731</v>
      </c>
      <c r="B1462" s="1">
        <v>2017</v>
      </c>
      <c r="C1462">
        <f t="shared" si="473"/>
        <v>16</v>
      </c>
      <c r="D1462" s="1" t="s">
        <v>24</v>
      </c>
      <c r="E1462" s="8" t="s">
        <v>31</v>
      </c>
      <c r="F1462" t="str">
        <f t="shared" si="504"/>
        <v>Dan Sayles</v>
      </c>
      <c r="G1462">
        <v>65</v>
      </c>
      <c r="H1462">
        <f t="shared" ref="H1462" si="512">G1463</f>
        <v>71</v>
      </c>
      <c r="I1462" t="str">
        <f t="shared" si="449"/>
        <v>Lost</v>
      </c>
      <c r="J1462">
        <f t="shared" si="450"/>
        <v>0</v>
      </c>
      <c r="K1462">
        <f t="shared" si="451"/>
        <v>1</v>
      </c>
      <c r="L1462">
        <f t="shared" si="452"/>
        <v>0</v>
      </c>
      <c r="M1462">
        <f t="shared" si="453"/>
        <v>9</v>
      </c>
      <c r="N1462" s="6">
        <f t="shared" si="454"/>
        <v>0.46666666666666667</v>
      </c>
      <c r="O1462" t="str">
        <f t="shared" si="455"/>
        <v>N</v>
      </c>
      <c r="P1462" s="14">
        <f>VLOOKUP(E1462, 'Season Position'!$A$88:$C$103,2,FALSE)</f>
        <v>8</v>
      </c>
      <c r="Q1462" s="14" t="str">
        <f>VLOOKUP(E1462, 'Season Position'!$A$88:$C$103,3,FALSE)</f>
        <v>Playoffs</v>
      </c>
      <c r="R1462">
        <f t="shared" si="456"/>
        <v>0</v>
      </c>
      <c r="S1462" s="21" t="str">
        <f t="shared" si="457"/>
        <v>60-69</v>
      </c>
      <c r="U1462">
        <f t="shared" si="447"/>
        <v>-6</v>
      </c>
    </row>
    <row r="1463" spans="1:21" ht="15.75" customHeight="1">
      <c r="A1463">
        <f t="shared" si="445"/>
        <v>731</v>
      </c>
      <c r="B1463" s="1">
        <v>2017</v>
      </c>
      <c r="C1463">
        <f t="shared" si="473"/>
        <v>16</v>
      </c>
      <c r="D1463" s="1" t="s">
        <v>24</v>
      </c>
      <c r="E1463" s="8" t="s">
        <v>12</v>
      </c>
      <c r="F1463" t="str">
        <f t="shared" si="506"/>
        <v>Ian Kulkowski</v>
      </c>
      <c r="G1463">
        <v>71</v>
      </c>
      <c r="H1463">
        <f t="shared" ref="H1463" si="513">G1462</f>
        <v>65</v>
      </c>
      <c r="I1463" t="str">
        <f t="shared" si="449"/>
        <v>Won</v>
      </c>
      <c r="J1463">
        <f t="shared" si="450"/>
        <v>1</v>
      </c>
      <c r="K1463">
        <f t="shared" si="451"/>
        <v>0</v>
      </c>
      <c r="L1463">
        <f t="shared" si="452"/>
        <v>0</v>
      </c>
      <c r="M1463">
        <f t="shared" si="453"/>
        <v>7</v>
      </c>
      <c r="N1463" s="6">
        <f t="shared" si="454"/>
        <v>0.6</v>
      </c>
      <c r="O1463" t="str">
        <f t="shared" si="455"/>
        <v>N</v>
      </c>
      <c r="P1463" s="14">
        <f>VLOOKUP(E1463, 'Season Position'!$A$88:$C$103,2,FALSE)</f>
        <v>7</v>
      </c>
      <c r="Q1463" s="14" t="str">
        <f>VLOOKUP(E1463, 'Season Position'!$A$88:$C$103,3,FALSE)</f>
        <v>Playoffs</v>
      </c>
      <c r="R1463">
        <f t="shared" si="456"/>
        <v>1</v>
      </c>
      <c r="S1463" s="21" t="str">
        <f t="shared" si="457"/>
        <v>70-79</v>
      </c>
      <c r="U1463">
        <f t="shared" si="447"/>
        <v>6</v>
      </c>
    </row>
    <row r="1464" spans="1:21" ht="15.75" customHeight="1">
      <c r="A1464">
        <f t="shared" si="445"/>
        <v>732</v>
      </c>
      <c r="B1464" s="1">
        <v>2017</v>
      </c>
      <c r="C1464">
        <f t="shared" si="473"/>
        <v>16</v>
      </c>
      <c r="D1464" s="1" t="s">
        <v>23</v>
      </c>
      <c r="E1464" s="8" t="s">
        <v>72</v>
      </c>
      <c r="F1464" t="str">
        <f t="shared" si="504"/>
        <v>Steve Smith</v>
      </c>
      <c r="G1464">
        <v>79</v>
      </c>
      <c r="H1464">
        <f t="shared" ref="H1464" si="514">G1465</f>
        <v>67</v>
      </c>
      <c r="I1464" t="str">
        <f t="shared" si="449"/>
        <v>Won</v>
      </c>
      <c r="J1464">
        <f t="shared" si="450"/>
        <v>1</v>
      </c>
      <c r="K1464">
        <f t="shared" si="451"/>
        <v>0</v>
      </c>
      <c r="L1464">
        <f t="shared" si="452"/>
        <v>0</v>
      </c>
      <c r="M1464">
        <f t="shared" si="453"/>
        <v>6</v>
      </c>
      <c r="N1464" s="6">
        <f t="shared" si="454"/>
        <v>0.66666666666666674</v>
      </c>
      <c r="O1464" t="str">
        <f t="shared" si="455"/>
        <v>N</v>
      </c>
      <c r="P1464" s="14">
        <f>VLOOKUP(E1464, 'Season Position'!$A$88:$C$103,2,FALSE)</f>
        <v>9</v>
      </c>
      <c r="Q1464" s="14" t="str">
        <f>VLOOKUP(E1464, 'Season Position'!$A$88:$C$103,3,FALSE)</f>
        <v>Missed</v>
      </c>
      <c r="R1464">
        <f t="shared" si="456"/>
        <v>1</v>
      </c>
      <c r="S1464" s="21" t="str">
        <f t="shared" si="457"/>
        <v>70-79</v>
      </c>
      <c r="U1464">
        <f t="shared" si="447"/>
        <v>12</v>
      </c>
    </row>
    <row r="1465" spans="1:21" ht="15.75" customHeight="1">
      <c r="A1465">
        <f t="shared" si="445"/>
        <v>732</v>
      </c>
      <c r="B1465" s="1">
        <v>2017</v>
      </c>
      <c r="C1465">
        <f t="shared" si="473"/>
        <v>16</v>
      </c>
      <c r="D1465" s="1" t="s">
        <v>23</v>
      </c>
      <c r="E1465" s="8" t="s">
        <v>33</v>
      </c>
      <c r="F1465" t="str">
        <f t="shared" si="506"/>
        <v>Stewart Carter</v>
      </c>
      <c r="G1465">
        <v>67</v>
      </c>
      <c r="H1465">
        <f t="shared" ref="H1465" si="515">G1464</f>
        <v>79</v>
      </c>
      <c r="I1465" t="str">
        <f t="shared" si="449"/>
        <v>Lost</v>
      </c>
      <c r="J1465">
        <f t="shared" si="450"/>
        <v>0</v>
      </c>
      <c r="K1465">
        <f t="shared" si="451"/>
        <v>1</v>
      </c>
      <c r="L1465">
        <f t="shared" si="452"/>
        <v>0</v>
      </c>
      <c r="M1465">
        <f t="shared" si="453"/>
        <v>8</v>
      </c>
      <c r="N1465" s="6">
        <f t="shared" si="454"/>
        <v>0.53333333333333333</v>
      </c>
      <c r="O1465" t="str">
        <f t="shared" si="455"/>
        <v>N</v>
      </c>
      <c r="P1465" s="14">
        <f>VLOOKUP(E1465, 'Season Position'!$A$88:$C$103,2,FALSE)</f>
        <v>10</v>
      </c>
      <c r="Q1465" s="14" t="str">
        <f>VLOOKUP(E1465, 'Season Position'!$A$88:$C$103,3,FALSE)</f>
        <v>Missed</v>
      </c>
      <c r="R1465">
        <f t="shared" si="456"/>
        <v>0</v>
      </c>
      <c r="S1465" s="21" t="str">
        <f t="shared" si="457"/>
        <v>60-69</v>
      </c>
      <c r="U1465">
        <f t="shared" si="447"/>
        <v>-12</v>
      </c>
    </row>
    <row r="1466" spans="1:21" ht="15.75" customHeight="1">
      <c r="A1466">
        <f t="shared" si="445"/>
        <v>733</v>
      </c>
      <c r="B1466" s="1">
        <v>2017</v>
      </c>
      <c r="C1466">
        <f t="shared" si="473"/>
        <v>16</v>
      </c>
      <c r="D1466" s="1" t="s">
        <v>23</v>
      </c>
      <c r="E1466" s="8" t="s">
        <v>18</v>
      </c>
      <c r="F1466" t="str">
        <f t="shared" si="504"/>
        <v>David Slater</v>
      </c>
      <c r="G1466">
        <v>45</v>
      </c>
      <c r="H1466">
        <f t="shared" ref="H1466" si="516">G1467</f>
        <v>51</v>
      </c>
      <c r="I1466" t="str">
        <f t="shared" si="449"/>
        <v>Lost</v>
      </c>
      <c r="J1466">
        <f t="shared" si="450"/>
        <v>0</v>
      </c>
      <c r="K1466">
        <f t="shared" si="451"/>
        <v>1</v>
      </c>
      <c r="L1466">
        <f t="shared" si="452"/>
        <v>0</v>
      </c>
      <c r="M1466">
        <f t="shared" si="453"/>
        <v>15</v>
      </c>
      <c r="N1466" s="6">
        <f t="shared" si="454"/>
        <v>6.6666666666666652E-2</v>
      </c>
      <c r="O1466" t="str">
        <f t="shared" si="455"/>
        <v>N</v>
      </c>
      <c r="P1466" s="14">
        <f>VLOOKUP(E1466, 'Season Position'!$A$88:$C$103,2,FALSE)</f>
        <v>12</v>
      </c>
      <c r="Q1466" s="14" t="str">
        <f>VLOOKUP(E1466, 'Season Position'!$A$88:$C$103,3,FALSE)</f>
        <v>Missed</v>
      </c>
      <c r="R1466">
        <f t="shared" si="456"/>
        <v>0</v>
      </c>
      <c r="S1466" s="21" t="str">
        <f t="shared" si="457"/>
        <v>40-49</v>
      </c>
      <c r="U1466">
        <f t="shared" si="447"/>
        <v>-6</v>
      </c>
    </row>
    <row r="1467" spans="1:21" ht="15.75" customHeight="1">
      <c r="A1467">
        <f t="shared" si="445"/>
        <v>733</v>
      </c>
      <c r="B1467" s="1">
        <v>2017</v>
      </c>
      <c r="C1467">
        <f t="shared" si="473"/>
        <v>16</v>
      </c>
      <c r="D1467" s="1" t="s">
        <v>23</v>
      </c>
      <c r="E1467" s="8" t="s">
        <v>13</v>
      </c>
      <c r="F1467" t="str">
        <f t="shared" si="506"/>
        <v>Geoffrey Manboob</v>
      </c>
      <c r="G1467">
        <v>51</v>
      </c>
      <c r="H1467">
        <f t="shared" ref="H1467" si="517">G1466</f>
        <v>45</v>
      </c>
      <c r="I1467" t="str">
        <f t="shared" si="449"/>
        <v>Won</v>
      </c>
      <c r="J1467">
        <f t="shared" si="450"/>
        <v>1</v>
      </c>
      <c r="K1467">
        <f t="shared" si="451"/>
        <v>0</v>
      </c>
      <c r="L1467">
        <f t="shared" si="452"/>
        <v>0</v>
      </c>
      <c r="M1467">
        <f t="shared" si="453"/>
        <v>13</v>
      </c>
      <c r="N1467" s="6">
        <f t="shared" si="454"/>
        <v>0.19999999999999996</v>
      </c>
      <c r="O1467" t="str">
        <f t="shared" si="455"/>
        <v>N</v>
      </c>
      <c r="P1467" s="14">
        <f>VLOOKUP(E1467, 'Season Position'!$A$88:$C$103,2,FALSE)</f>
        <v>11</v>
      </c>
      <c r="Q1467" s="14" t="str">
        <f>VLOOKUP(E1467, 'Season Position'!$A$88:$C$103,3,FALSE)</f>
        <v>Missed</v>
      </c>
      <c r="R1467">
        <f t="shared" si="456"/>
        <v>1</v>
      </c>
      <c r="S1467" s="21" t="str">
        <f t="shared" si="457"/>
        <v>50-59</v>
      </c>
      <c r="U1467">
        <f t="shared" si="447"/>
        <v>6</v>
      </c>
    </row>
    <row r="1468" spans="1:21" ht="15.75" customHeight="1">
      <c r="A1468">
        <f t="shared" si="445"/>
        <v>734</v>
      </c>
      <c r="B1468" s="1">
        <v>2017</v>
      </c>
      <c r="C1468">
        <f t="shared" si="473"/>
        <v>16</v>
      </c>
      <c r="D1468" s="1" t="s">
        <v>23</v>
      </c>
      <c r="E1468" s="8" t="s">
        <v>32</v>
      </c>
      <c r="F1468" t="str">
        <f t="shared" si="504"/>
        <v>Max Cubberley</v>
      </c>
      <c r="G1468">
        <v>51</v>
      </c>
      <c r="H1468">
        <f t="shared" ref="H1468" si="518">G1469</f>
        <v>105</v>
      </c>
      <c r="I1468" t="str">
        <f t="shared" si="449"/>
        <v>Lost</v>
      </c>
      <c r="J1468">
        <f t="shared" si="450"/>
        <v>0</v>
      </c>
      <c r="K1468">
        <f t="shared" si="451"/>
        <v>1</v>
      </c>
      <c r="L1468">
        <f t="shared" si="452"/>
        <v>0</v>
      </c>
      <c r="M1468">
        <f t="shared" si="453"/>
        <v>13</v>
      </c>
      <c r="N1468" s="6">
        <f t="shared" si="454"/>
        <v>0.19999999999999996</v>
      </c>
      <c r="O1468" t="str">
        <f t="shared" si="455"/>
        <v>N</v>
      </c>
      <c r="P1468" s="14">
        <f>VLOOKUP(E1468, 'Season Position'!$A$88:$C$103,2,FALSE)</f>
        <v>14</v>
      </c>
      <c r="Q1468" s="14" t="str">
        <f>VLOOKUP(E1468, 'Season Position'!$A$88:$C$103,3,FALSE)</f>
        <v>Missed</v>
      </c>
      <c r="R1468">
        <f t="shared" si="456"/>
        <v>0</v>
      </c>
      <c r="S1468" s="21" t="str">
        <f t="shared" si="457"/>
        <v>50-59</v>
      </c>
      <c r="U1468">
        <f t="shared" si="447"/>
        <v>-54</v>
      </c>
    </row>
    <row r="1469" spans="1:21" ht="15.75" customHeight="1">
      <c r="A1469">
        <f t="shared" si="445"/>
        <v>734</v>
      </c>
      <c r="B1469" s="1">
        <v>2017</v>
      </c>
      <c r="C1469">
        <f t="shared" si="473"/>
        <v>16</v>
      </c>
      <c r="D1469" s="1" t="s">
        <v>23</v>
      </c>
      <c r="E1469" s="8" t="s">
        <v>21</v>
      </c>
      <c r="F1469" t="str">
        <f t="shared" si="506"/>
        <v>Chris Hill</v>
      </c>
      <c r="G1469">
        <v>105</v>
      </c>
      <c r="H1469">
        <f t="shared" ref="H1469" si="519">G1468</f>
        <v>51</v>
      </c>
      <c r="I1469" t="str">
        <f t="shared" si="449"/>
        <v>Won</v>
      </c>
      <c r="J1469">
        <f t="shared" si="450"/>
        <v>1</v>
      </c>
      <c r="K1469">
        <f t="shared" si="451"/>
        <v>0</v>
      </c>
      <c r="L1469">
        <f t="shared" si="452"/>
        <v>0</v>
      </c>
      <c r="M1469">
        <f t="shared" si="453"/>
        <v>2</v>
      </c>
      <c r="N1469" s="6">
        <f t="shared" si="454"/>
        <v>0.93333333333333335</v>
      </c>
      <c r="O1469" t="str">
        <f t="shared" si="455"/>
        <v>Y</v>
      </c>
      <c r="P1469" s="14">
        <f>VLOOKUP(E1469, 'Season Position'!$A$88:$C$103,2,FALSE)</f>
        <v>13</v>
      </c>
      <c r="Q1469" s="14" t="str">
        <f>VLOOKUP(E1469, 'Season Position'!$A$88:$C$103,3,FALSE)</f>
        <v>Missed</v>
      </c>
      <c r="R1469">
        <f t="shared" si="456"/>
        <v>1</v>
      </c>
      <c r="S1469" s="21" t="str">
        <f t="shared" si="457"/>
        <v>100-109</v>
      </c>
      <c r="U1469">
        <f t="shared" si="447"/>
        <v>54</v>
      </c>
    </row>
    <row r="1470" spans="1:21" ht="15.75" customHeight="1">
      <c r="A1470">
        <f t="shared" si="445"/>
        <v>735</v>
      </c>
      <c r="B1470" s="1">
        <v>2017</v>
      </c>
      <c r="C1470">
        <f t="shared" si="473"/>
        <v>16</v>
      </c>
      <c r="D1470" s="1" t="s">
        <v>23</v>
      </c>
      <c r="E1470" s="8" t="s">
        <v>34</v>
      </c>
      <c r="F1470" t="str">
        <f t="shared" si="504"/>
        <v>Chris Braithwaite</v>
      </c>
      <c r="G1470">
        <v>41</v>
      </c>
      <c r="H1470">
        <f t="shared" ref="H1470" si="520">G1471</f>
        <v>91</v>
      </c>
      <c r="I1470" t="str">
        <f t="shared" si="449"/>
        <v>Lost</v>
      </c>
      <c r="J1470">
        <f t="shared" si="450"/>
        <v>0</v>
      </c>
      <c r="K1470">
        <f t="shared" si="451"/>
        <v>1</v>
      </c>
      <c r="L1470">
        <f t="shared" si="452"/>
        <v>0</v>
      </c>
      <c r="M1470">
        <f t="shared" si="453"/>
        <v>16</v>
      </c>
      <c r="N1470" s="6">
        <f t="shared" si="454"/>
        <v>0</v>
      </c>
      <c r="O1470" t="str">
        <f t="shared" si="455"/>
        <v>N</v>
      </c>
      <c r="P1470" s="14">
        <f>VLOOKUP(E1470, 'Season Position'!$A$88:$C$103,2,FALSE)</f>
        <v>16</v>
      </c>
      <c r="Q1470" s="14" t="str">
        <f>VLOOKUP(E1470, 'Season Position'!$A$88:$C$103,3,FALSE)</f>
        <v>Missed</v>
      </c>
      <c r="R1470">
        <f t="shared" si="456"/>
        <v>0</v>
      </c>
      <c r="S1470" s="21" t="str">
        <f t="shared" si="457"/>
        <v>40-49</v>
      </c>
      <c r="U1470">
        <f t="shared" si="447"/>
        <v>-50</v>
      </c>
    </row>
    <row r="1471" spans="1:21" ht="15.75" customHeight="1">
      <c r="A1471">
        <f t="shared" si="445"/>
        <v>735</v>
      </c>
      <c r="B1471" s="1">
        <v>2017</v>
      </c>
      <c r="C1471">
        <f t="shared" si="473"/>
        <v>16</v>
      </c>
      <c r="D1471" s="1" t="s">
        <v>23</v>
      </c>
      <c r="E1471" s="8" t="s">
        <v>14</v>
      </c>
      <c r="F1471" t="str">
        <f t="shared" si="506"/>
        <v>Jamie Blair</v>
      </c>
      <c r="G1471">
        <v>91</v>
      </c>
      <c r="H1471">
        <f t="shared" ref="H1471" si="521">G1470</f>
        <v>41</v>
      </c>
      <c r="I1471" t="str">
        <f t="shared" si="449"/>
        <v>Won</v>
      </c>
      <c r="J1471">
        <f t="shared" si="450"/>
        <v>1</v>
      </c>
      <c r="K1471">
        <f t="shared" si="451"/>
        <v>0</v>
      </c>
      <c r="L1471">
        <f t="shared" si="452"/>
        <v>0</v>
      </c>
      <c r="M1471">
        <f t="shared" si="453"/>
        <v>5</v>
      </c>
      <c r="N1471" s="6">
        <f t="shared" si="454"/>
        <v>0.73333333333333339</v>
      </c>
      <c r="O1471" t="str">
        <f t="shared" si="455"/>
        <v>N</v>
      </c>
      <c r="P1471" s="14">
        <f>VLOOKUP(E1471, 'Season Position'!$A$88:$C$103,2,FALSE)</f>
        <v>15</v>
      </c>
      <c r="Q1471" s="14" t="str">
        <f>VLOOKUP(E1471, 'Season Position'!$A$88:$C$103,3,FALSE)</f>
        <v>Missed</v>
      </c>
      <c r="R1471">
        <f t="shared" si="456"/>
        <v>1</v>
      </c>
      <c r="S1471" s="21" t="str">
        <f t="shared" si="457"/>
        <v>90-99</v>
      </c>
      <c r="U1471">
        <f t="shared" si="447"/>
        <v>50</v>
      </c>
    </row>
    <row r="1472" spans="1:21" ht="15.75" customHeight="1">
      <c r="B1472" s="1"/>
    </row>
    <row r="1473" spans="2:21" ht="15.75" customHeight="1">
      <c r="B1473" s="1"/>
      <c r="U1473">
        <f>MAX(U1216:U1471)</f>
        <v>71</v>
      </c>
    </row>
    <row r="1474" spans="2:21" ht="15.75" customHeight="1">
      <c r="B1474" s="1"/>
    </row>
    <row r="1475" spans="2:21" ht="15.75" customHeight="1">
      <c r="B1475" s="1"/>
    </row>
    <row r="1476" spans="2:21" ht="15.75" customHeight="1">
      <c r="B1476" s="1"/>
    </row>
    <row r="1477" spans="2:21" ht="15.75" customHeight="1">
      <c r="B1477" s="1"/>
    </row>
    <row r="1478" spans="2:21" ht="15.75" customHeight="1">
      <c r="B1478" s="1"/>
    </row>
    <row r="1479" spans="2:21" ht="15.75" customHeight="1">
      <c r="B1479" s="1"/>
    </row>
    <row r="1480" spans="2:21" ht="15.75" customHeight="1">
      <c r="B1480" s="1"/>
    </row>
    <row r="1481" spans="2:21" ht="15.75" customHeight="1">
      <c r="B1481" s="1"/>
    </row>
    <row r="1482" spans="2:21" ht="15.75" customHeight="1">
      <c r="B1482" s="1"/>
    </row>
    <row r="1483" spans="2:21" ht="15.75" customHeight="1">
      <c r="B1483" s="1"/>
    </row>
    <row r="1484" spans="2:21" ht="15.75" customHeight="1">
      <c r="B1484" s="1"/>
    </row>
    <row r="1485" spans="2:21" ht="15.75" customHeight="1">
      <c r="B1485" s="1"/>
    </row>
    <row r="1486" spans="2:21" ht="15.75" customHeight="1">
      <c r="B1486" s="1"/>
    </row>
    <row r="1487" spans="2:21" ht="15.75" customHeight="1">
      <c r="B1487" s="1"/>
    </row>
    <row r="1488" spans="2:21" ht="15.75" customHeight="1">
      <c r="B1488" s="1"/>
    </row>
    <row r="1489" spans="2:2" ht="15.75" customHeight="1">
      <c r="B1489" s="1"/>
    </row>
    <row r="1490" spans="2:2" ht="15.75" customHeight="1">
      <c r="B1490" s="1"/>
    </row>
    <row r="1491" spans="2:2" ht="15.75" customHeight="1">
      <c r="B1491" s="1"/>
    </row>
    <row r="1492" spans="2:2" ht="15.75" customHeight="1">
      <c r="B1492" s="1"/>
    </row>
    <row r="1493" spans="2:2" ht="15.75" customHeight="1">
      <c r="B1493" s="1"/>
    </row>
    <row r="1494" spans="2:2" ht="15.75" customHeight="1">
      <c r="B1494" s="1"/>
    </row>
    <row r="1495" spans="2:2" ht="15.75" customHeight="1">
      <c r="B1495" s="1"/>
    </row>
    <row r="1496" spans="2:2" ht="15.75" customHeight="1">
      <c r="B1496" s="1"/>
    </row>
    <row r="1497" spans="2:2" ht="15.75" customHeight="1">
      <c r="B1497" s="1"/>
    </row>
    <row r="1498" spans="2:2" ht="15.75" customHeight="1">
      <c r="B1498" s="1"/>
    </row>
    <row r="1499" spans="2:2" ht="15.75" customHeight="1">
      <c r="B1499" s="1"/>
    </row>
    <row r="1500" spans="2:2" ht="15.75" customHeight="1">
      <c r="B1500" s="1"/>
    </row>
    <row r="1501" spans="2:2" ht="15.75" customHeight="1">
      <c r="B1501" s="1"/>
    </row>
    <row r="1502" spans="2:2" ht="15.75" customHeight="1">
      <c r="B1502" s="1"/>
    </row>
    <row r="1503" spans="2:2" ht="15.75" customHeight="1">
      <c r="B1503" s="1"/>
    </row>
    <row r="1504" spans="2:2" ht="15.75" customHeight="1">
      <c r="B1504" s="1"/>
    </row>
    <row r="1505" spans="2:2" ht="15.75" customHeight="1">
      <c r="B1505" s="1"/>
    </row>
    <row r="1506" spans="2:2" ht="15.75" customHeight="1">
      <c r="B1506" s="1"/>
    </row>
    <row r="1507" spans="2:2" ht="15.75" customHeight="1">
      <c r="B1507" s="1"/>
    </row>
    <row r="1508" spans="2:2" ht="15.75" customHeight="1">
      <c r="B1508" s="1"/>
    </row>
    <row r="1509" spans="2:2" ht="15.75" customHeight="1">
      <c r="B1509" s="1"/>
    </row>
    <row r="1510" spans="2:2" ht="15.75" customHeight="1">
      <c r="B1510" s="1"/>
    </row>
    <row r="1511" spans="2:2" ht="15.75" customHeight="1">
      <c r="B1511" s="1"/>
    </row>
    <row r="1512" spans="2:2" ht="15.75" customHeight="1">
      <c r="B1512" s="1"/>
    </row>
    <row r="1513" spans="2:2" ht="15.75" customHeight="1">
      <c r="B1513" s="1"/>
    </row>
    <row r="1514" spans="2:2" ht="15.75" customHeight="1">
      <c r="B1514" s="1"/>
    </row>
    <row r="1515" spans="2:2" ht="15.75" customHeight="1">
      <c r="B1515" s="1"/>
    </row>
    <row r="1516" spans="2:2" ht="15.75" customHeight="1">
      <c r="B1516" s="1"/>
    </row>
    <row r="1517" spans="2:2" ht="15.75" customHeight="1">
      <c r="B1517" s="1"/>
    </row>
    <row r="1518" spans="2:2" ht="15.75" customHeight="1">
      <c r="B1518" s="1"/>
    </row>
    <row r="1519" spans="2:2" ht="15.75" customHeight="1">
      <c r="B1519" s="1"/>
    </row>
    <row r="1520" spans="2:2" ht="15.75" customHeight="1">
      <c r="B1520" s="1"/>
    </row>
    <row r="1521" spans="2:2" ht="15.75" customHeight="1">
      <c r="B1521" s="1"/>
    </row>
    <row r="1522" spans="2:2" ht="15.75" customHeight="1">
      <c r="B1522" s="1"/>
    </row>
    <row r="1523" spans="2:2" ht="15.75" customHeight="1">
      <c r="B1523" s="1"/>
    </row>
    <row r="1524" spans="2:2" ht="15.75" customHeight="1">
      <c r="B1524" s="1"/>
    </row>
    <row r="1525" spans="2:2" ht="15.75" customHeight="1">
      <c r="B1525" s="1"/>
    </row>
    <row r="1526" spans="2:2" ht="15.75" customHeight="1">
      <c r="B1526" s="1"/>
    </row>
    <row r="1527" spans="2:2" ht="15.75" customHeight="1">
      <c r="B1527" s="1"/>
    </row>
    <row r="1528" spans="2:2" ht="15.75" customHeight="1">
      <c r="B1528" s="1"/>
    </row>
    <row r="1529" spans="2:2" ht="15.75" customHeight="1">
      <c r="B1529" s="1"/>
    </row>
    <row r="1530" spans="2:2" ht="15.75" customHeight="1">
      <c r="B1530" s="1"/>
    </row>
    <row r="1531" spans="2:2" ht="15.75" customHeight="1">
      <c r="B1531" s="1"/>
    </row>
    <row r="1532" spans="2:2" ht="15.75" customHeight="1">
      <c r="B1532" s="1"/>
    </row>
    <row r="1533" spans="2:2" ht="15.75" customHeight="1">
      <c r="B1533" s="1"/>
    </row>
    <row r="1534" spans="2:2" ht="15.75" customHeight="1">
      <c r="B1534" s="1"/>
    </row>
    <row r="1535" spans="2:2" ht="15.75" customHeight="1">
      <c r="B1535" s="1"/>
    </row>
    <row r="1536" spans="2:2" ht="15.75" customHeight="1">
      <c r="B1536" s="1"/>
    </row>
    <row r="1537" spans="2:2" ht="15.75" customHeight="1">
      <c r="B1537" s="1"/>
    </row>
    <row r="1538" spans="2:2" ht="15.75" customHeight="1">
      <c r="B1538" s="1"/>
    </row>
    <row r="1539" spans="2:2" ht="15.75" customHeight="1">
      <c r="B1539" s="1"/>
    </row>
    <row r="1540" spans="2:2" ht="15.75" customHeight="1">
      <c r="B1540" s="1"/>
    </row>
    <row r="1541" spans="2:2" ht="15.75" customHeight="1">
      <c r="B1541" s="1"/>
    </row>
    <row r="1542" spans="2:2" ht="15.75" customHeight="1">
      <c r="B1542" s="1"/>
    </row>
    <row r="1543" spans="2:2" ht="15.75" customHeight="1">
      <c r="B1543" s="1"/>
    </row>
    <row r="1544" spans="2:2" ht="15.75" customHeight="1">
      <c r="B1544" s="1"/>
    </row>
    <row r="1545" spans="2:2" ht="15.75" customHeight="1">
      <c r="B1545" s="1"/>
    </row>
    <row r="1546" spans="2:2" ht="15.75" customHeight="1">
      <c r="B1546" s="1"/>
    </row>
    <row r="1547" spans="2:2" ht="15.75" customHeight="1">
      <c r="B1547" s="1"/>
    </row>
    <row r="1548" spans="2:2" ht="15.75" customHeight="1">
      <c r="B1548" s="1"/>
    </row>
    <row r="1549" spans="2:2" ht="15.75" customHeight="1">
      <c r="B1549" s="1"/>
    </row>
    <row r="1550" spans="2:2" ht="15.75" customHeight="1">
      <c r="B1550" s="1"/>
    </row>
    <row r="1551" spans="2:2" ht="15.75" customHeight="1">
      <c r="B1551" s="1"/>
    </row>
    <row r="1552" spans="2:2" ht="15.75" customHeight="1">
      <c r="B1552" s="1"/>
    </row>
    <row r="1553" spans="2:2" ht="15.75" customHeight="1">
      <c r="B1553" s="1"/>
    </row>
    <row r="1554" spans="2:2" ht="15.75" customHeight="1">
      <c r="B1554" s="1"/>
    </row>
    <row r="1555" spans="2:2" ht="15.75" customHeight="1">
      <c r="B1555" s="1"/>
    </row>
    <row r="1556" spans="2:2" ht="15.75" customHeight="1">
      <c r="B1556" s="1"/>
    </row>
    <row r="1557" spans="2:2" ht="15.75" customHeight="1">
      <c r="B1557" s="1"/>
    </row>
    <row r="1558" spans="2:2" ht="15.75" customHeight="1">
      <c r="B1558" s="1"/>
    </row>
    <row r="1559" spans="2:2" ht="15.75" customHeight="1">
      <c r="B1559" s="1"/>
    </row>
    <row r="1560" spans="2:2" ht="15.75" customHeight="1">
      <c r="B1560" s="1"/>
    </row>
    <row r="1561" spans="2:2" ht="15.75" customHeight="1">
      <c r="B1561" s="1"/>
    </row>
    <row r="1562" spans="2:2" ht="15.75" customHeight="1">
      <c r="B1562" s="1"/>
    </row>
    <row r="1563" spans="2:2" ht="15.75" customHeight="1">
      <c r="B1563" s="1"/>
    </row>
    <row r="1564" spans="2:2" ht="15.75" customHeight="1">
      <c r="B1564" s="1"/>
    </row>
    <row r="1565" spans="2:2" ht="15.75" customHeight="1">
      <c r="B1565" s="1"/>
    </row>
    <row r="1566" spans="2:2" ht="15.75" customHeight="1">
      <c r="B1566" s="1"/>
    </row>
    <row r="1567" spans="2:2" ht="15.75" customHeight="1">
      <c r="B1567" s="1"/>
    </row>
    <row r="1568" spans="2:2" ht="15.75" customHeight="1">
      <c r="B1568" s="1"/>
    </row>
    <row r="1569" spans="2:2" ht="15.75" customHeight="1">
      <c r="B1569" s="1"/>
    </row>
    <row r="1570" spans="2:2" ht="15.75" customHeight="1">
      <c r="B1570" s="1"/>
    </row>
    <row r="1571" spans="2:2" ht="15.75" customHeight="1">
      <c r="B1571" s="1"/>
    </row>
    <row r="1572" spans="2:2" ht="15.75" customHeight="1">
      <c r="B1572" s="1"/>
    </row>
    <row r="1573" spans="2:2" ht="15.75" customHeight="1">
      <c r="B1573" s="1"/>
    </row>
    <row r="1574" spans="2:2" ht="15.75" customHeight="1">
      <c r="B1574" s="1"/>
    </row>
    <row r="1575" spans="2:2" ht="15.75" customHeight="1">
      <c r="B1575" s="1"/>
    </row>
    <row r="1576" spans="2:2" ht="15.75" customHeight="1">
      <c r="B1576" s="1"/>
    </row>
    <row r="1577" spans="2:2" ht="15.75" customHeight="1">
      <c r="B1577" s="1"/>
    </row>
    <row r="1578" spans="2:2" ht="15.75" customHeight="1">
      <c r="B1578" s="1"/>
    </row>
    <row r="1579" spans="2:2" ht="15.75" customHeight="1">
      <c r="B1579" s="1"/>
    </row>
    <row r="1580" spans="2:2" ht="15.75" customHeight="1">
      <c r="B1580" s="1"/>
    </row>
    <row r="1581" spans="2:2" ht="15.75" customHeight="1">
      <c r="B1581" s="1"/>
    </row>
    <row r="1582" spans="2:2" ht="15.75" customHeight="1">
      <c r="B1582" s="1"/>
    </row>
    <row r="1583" spans="2:2" ht="15.75" customHeight="1">
      <c r="B1583" s="1"/>
    </row>
    <row r="1584" spans="2:2" ht="15.75" customHeight="1">
      <c r="B1584" s="1"/>
    </row>
    <row r="1585" spans="2:2" ht="15.75" customHeight="1">
      <c r="B1585" s="1"/>
    </row>
    <row r="1586" spans="2:2" ht="15.75" customHeight="1">
      <c r="B1586" s="1"/>
    </row>
    <row r="1587" spans="2:2" ht="15.75" customHeight="1">
      <c r="B1587" s="1"/>
    </row>
    <row r="1588" spans="2:2" ht="15.75" customHeight="1">
      <c r="B1588" s="1"/>
    </row>
    <row r="1589" spans="2:2" ht="15.75" customHeight="1">
      <c r="B1589" s="1"/>
    </row>
    <row r="1590" spans="2:2" ht="15.75" customHeight="1">
      <c r="B1590" s="1"/>
    </row>
    <row r="1591" spans="2:2" ht="15.75" customHeight="1">
      <c r="B1591" s="1"/>
    </row>
    <row r="1592" spans="2:2" ht="15.75" customHeight="1">
      <c r="B1592" s="1"/>
    </row>
    <row r="1593" spans="2:2" ht="15.75" customHeight="1">
      <c r="B1593" s="1"/>
    </row>
    <row r="1594" spans="2:2" ht="15.75" customHeight="1">
      <c r="B1594" s="1"/>
    </row>
    <row r="1595" spans="2:2" ht="15.75" customHeight="1">
      <c r="B1595" s="1"/>
    </row>
    <row r="1596" spans="2:2" ht="15.75" customHeight="1">
      <c r="B1596" s="1"/>
    </row>
    <row r="1597" spans="2:2" ht="15.75" customHeight="1">
      <c r="B1597" s="1"/>
    </row>
    <row r="1598" spans="2:2" ht="15.75" customHeight="1">
      <c r="B1598" s="1"/>
    </row>
    <row r="1599" spans="2:2" ht="15.75" customHeight="1">
      <c r="B1599" s="1"/>
    </row>
    <row r="1600" spans="2:2" ht="15.75" customHeight="1">
      <c r="B1600" s="1"/>
    </row>
    <row r="1601" spans="2:2" ht="15.75" customHeight="1">
      <c r="B1601" s="1"/>
    </row>
    <row r="1602" spans="2:2" ht="15.75" customHeight="1">
      <c r="B1602" s="1"/>
    </row>
    <row r="1603" spans="2:2" ht="15.75" customHeight="1">
      <c r="B1603" s="1"/>
    </row>
    <row r="1604" spans="2:2" ht="15.75" customHeight="1">
      <c r="B1604" s="1"/>
    </row>
    <row r="1605" spans="2:2" ht="15.75" customHeight="1">
      <c r="B1605" s="1"/>
    </row>
    <row r="1606" spans="2:2" ht="15.75" customHeight="1">
      <c r="B1606" s="1"/>
    </row>
    <row r="1607" spans="2:2" ht="15.75" customHeight="1">
      <c r="B1607" s="1"/>
    </row>
    <row r="1608" spans="2:2" ht="15.75" customHeight="1">
      <c r="B1608" s="1"/>
    </row>
    <row r="1609" spans="2:2" ht="15.75" customHeight="1">
      <c r="B1609" s="1"/>
    </row>
    <row r="1610" spans="2:2" ht="15.75" customHeight="1">
      <c r="B1610" s="1"/>
    </row>
    <row r="1611" spans="2:2" ht="15.75" customHeight="1">
      <c r="B1611" s="1"/>
    </row>
    <row r="1612" spans="2:2" ht="15.75" customHeight="1">
      <c r="B1612" s="1"/>
    </row>
    <row r="1613" spans="2:2" ht="15.75" customHeight="1">
      <c r="B1613" s="1"/>
    </row>
    <row r="1614" spans="2:2" ht="15.75" customHeight="1">
      <c r="B1614" s="1"/>
    </row>
    <row r="1615" spans="2:2" ht="15.75" customHeight="1">
      <c r="B1615" s="1"/>
    </row>
    <row r="1616" spans="2:2" ht="15.75" customHeight="1">
      <c r="B1616" s="1"/>
    </row>
    <row r="1617" spans="2:2" ht="15.75" customHeight="1">
      <c r="B1617" s="1"/>
    </row>
    <row r="1618" spans="2:2" ht="15.75" customHeight="1">
      <c r="B1618" s="1"/>
    </row>
    <row r="1619" spans="2:2" ht="15.75" customHeight="1">
      <c r="B1619" s="1"/>
    </row>
    <row r="1620" spans="2:2" ht="15.75" customHeight="1">
      <c r="B1620" s="1"/>
    </row>
    <row r="1621" spans="2:2" ht="15.75" customHeight="1">
      <c r="B1621" s="1"/>
    </row>
    <row r="1622" spans="2:2" ht="15.75" customHeight="1">
      <c r="B1622" s="1"/>
    </row>
    <row r="1623" spans="2:2" ht="15.75" customHeight="1">
      <c r="B1623" s="1"/>
    </row>
    <row r="1624" spans="2:2" ht="15.75" customHeight="1">
      <c r="B1624" s="1"/>
    </row>
    <row r="1625" spans="2:2" ht="15.75" customHeight="1">
      <c r="B1625" s="1"/>
    </row>
    <row r="1626" spans="2:2" ht="15.75" customHeight="1">
      <c r="B1626" s="1"/>
    </row>
    <row r="1627" spans="2:2" ht="15.75" customHeight="1">
      <c r="B1627" s="1"/>
    </row>
    <row r="1628" spans="2:2" ht="15.75" customHeight="1">
      <c r="B1628" s="1"/>
    </row>
    <row r="1629" spans="2:2" ht="15.75" customHeight="1">
      <c r="B1629" s="1"/>
    </row>
    <row r="1630" spans="2:2" ht="15.75" customHeight="1">
      <c r="B1630" s="1"/>
    </row>
    <row r="1631" spans="2:2" ht="15.75" customHeight="1">
      <c r="B1631" s="1"/>
    </row>
    <row r="1632" spans="2:2" ht="15.75" customHeight="1">
      <c r="B1632" s="1"/>
    </row>
    <row r="1633" spans="2:2" ht="15.75" customHeight="1">
      <c r="B1633" s="1"/>
    </row>
    <row r="1634" spans="2:2" ht="15.75" customHeight="1">
      <c r="B1634" s="1"/>
    </row>
    <row r="1635" spans="2:2" ht="15.75" customHeight="1">
      <c r="B1635" s="1"/>
    </row>
    <row r="1636" spans="2:2" ht="15.75" customHeight="1">
      <c r="B1636" s="1"/>
    </row>
    <row r="1637" spans="2:2" ht="15.75" customHeight="1">
      <c r="B1637" s="1"/>
    </row>
    <row r="1638" spans="2:2" ht="15.75" customHeight="1">
      <c r="B1638" s="1"/>
    </row>
    <row r="1639" spans="2:2" ht="15.75" customHeight="1">
      <c r="B1639" s="1"/>
    </row>
    <row r="1640" spans="2:2" ht="15.75" customHeight="1">
      <c r="B1640" s="1"/>
    </row>
    <row r="1641" spans="2:2" ht="15.75" customHeight="1">
      <c r="B1641" s="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R130"/>
  <sheetViews>
    <sheetView topLeftCell="A31" workbookViewId="0">
      <selection activeCell="L79" sqref="L79"/>
    </sheetView>
  </sheetViews>
  <sheetFormatPr defaultRowHeight="12.75"/>
  <cols>
    <col min="1" max="1" width="17.140625" customWidth="1"/>
    <col min="2" max="18" width="8.7109375" customWidth="1"/>
    <col min="20" max="20" width="9.85546875" bestFit="1" customWidth="1"/>
    <col min="22" max="22" width="9.140625" customWidth="1"/>
    <col min="23" max="23" width="9.85546875" bestFit="1" customWidth="1"/>
    <col min="24" max="24" width="9.140625" customWidth="1"/>
    <col min="26" max="26" width="9.85546875" bestFit="1" customWidth="1"/>
    <col min="28" max="28" width="9.140625" customWidth="1"/>
    <col min="29" max="29" width="9.85546875" bestFit="1" customWidth="1"/>
    <col min="30" max="30" width="9.140625" customWidth="1"/>
    <col min="32" max="32" width="9.85546875" bestFit="1" customWidth="1"/>
    <col min="34" max="34" width="9.140625" customWidth="1"/>
    <col min="35" max="35" width="9.85546875" customWidth="1"/>
    <col min="38" max="38" width="9.85546875" bestFit="1" customWidth="1"/>
    <col min="41" max="41" width="9.85546875" bestFit="1" customWidth="1"/>
    <col min="44" max="44" width="9.85546875" bestFit="1" customWidth="1"/>
    <col min="47" max="47" width="9.85546875" bestFit="1" customWidth="1"/>
    <col min="50" max="50" width="15.140625" bestFit="1" customWidth="1"/>
    <col min="51" max="52" width="14.42578125" bestFit="1" customWidth="1"/>
  </cols>
  <sheetData>
    <row r="1" spans="1:18">
      <c r="A1" s="3" t="s">
        <v>1</v>
      </c>
      <c r="B1" t="s">
        <v>40</v>
      </c>
    </row>
    <row r="3" spans="1:18">
      <c r="A3" s="3" t="s">
        <v>65</v>
      </c>
      <c r="B3" s="3" t="s">
        <v>56</v>
      </c>
    </row>
    <row r="4" spans="1:18">
      <c r="A4" s="3" t="s">
        <v>39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 t="s">
        <v>38</v>
      </c>
    </row>
    <row r="5" spans="1:18">
      <c r="A5" s="4" t="s">
        <v>22</v>
      </c>
      <c r="B5" s="6">
        <v>89.891304347826093</v>
      </c>
      <c r="C5" s="6">
        <v>87.065217391304344</v>
      </c>
      <c r="D5" s="6">
        <v>84.456521739130437</v>
      </c>
      <c r="E5" s="6">
        <v>88.260869565217391</v>
      </c>
      <c r="F5" s="6">
        <v>93.217391304347828</v>
      </c>
      <c r="G5" s="6">
        <v>89.434782608695656</v>
      </c>
      <c r="H5" s="6">
        <v>87.304347826086953</v>
      </c>
      <c r="I5" s="6">
        <v>87.891304347826093</v>
      </c>
      <c r="J5" s="6">
        <v>87.804347826086953</v>
      </c>
      <c r="K5" s="6">
        <v>85.934782608695656</v>
      </c>
      <c r="L5" s="6">
        <v>82.347826086956516</v>
      </c>
      <c r="M5" s="6">
        <v>89.826086956521735</v>
      </c>
      <c r="N5" s="6">
        <v>90.586956521739125</v>
      </c>
      <c r="O5" s="6">
        <v>93.090909090909093</v>
      </c>
      <c r="P5" s="6">
        <v>92.043478260869563</v>
      </c>
      <c r="Q5" s="6">
        <v>87.826086956521735</v>
      </c>
      <c r="R5" s="6">
        <v>88.549046321525879</v>
      </c>
    </row>
    <row r="6" spans="1:18">
      <c r="A6" s="4" t="s">
        <v>63</v>
      </c>
      <c r="B6" s="6">
        <v>79.086956521739125</v>
      </c>
      <c r="C6" s="6">
        <v>77.847826086956516</v>
      </c>
      <c r="D6" s="6">
        <v>82.5</v>
      </c>
      <c r="E6" s="6">
        <v>77.891304347826093</v>
      </c>
      <c r="F6" s="6">
        <v>74.978260869565219</v>
      </c>
      <c r="G6" s="6">
        <v>78.304347826086953</v>
      </c>
      <c r="H6" s="6">
        <v>75.195652173913047</v>
      </c>
      <c r="I6" s="6">
        <v>82.195652173913047</v>
      </c>
      <c r="J6" s="6">
        <v>81.239130434782609</v>
      </c>
      <c r="K6" s="6">
        <v>78.347826086956516</v>
      </c>
      <c r="L6" s="6">
        <v>74.021739130434781</v>
      </c>
      <c r="M6" s="6">
        <v>80.456521739130437</v>
      </c>
      <c r="N6" s="6">
        <v>81.717391304347828</v>
      </c>
      <c r="O6" s="6">
        <v>74.869565217391298</v>
      </c>
      <c r="P6" s="6">
        <v>80.260869565217391</v>
      </c>
      <c r="Q6" s="6">
        <v>72.934782608695656</v>
      </c>
      <c r="R6" s="6">
        <v>78.240489130434781</v>
      </c>
    </row>
    <row r="7" spans="1:18">
      <c r="A7" s="4" t="s">
        <v>38</v>
      </c>
      <c r="B7" s="6">
        <v>84.489130434782609</v>
      </c>
      <c r="C7" s="6">
        <v>82.456521739130437</v>
      </c>
      <c r="D7" s="6">
        <v>83.478260869565219</v>
      </c>
      <c r="E7" s="6">
        <v>83.076086956521735</v>
      </c>
      <c r="F7" s="6">
        <v>84.097826086956516</v>
      </c>
      <c r="G7" s="6">
        <v>83.869565217391298</v>
      </c>
      <c r="H7" s="6">
        <v>81.25</v>
      </c>
      <c r="I7" s="6">
        <v>85.043478260869563</v>
      </c>
      <c r="J7" s="6">
        <v>84.521739130434781</v>
      </c>
      <c r="K7" s="6">
        <v>82.141304347826093</v>
      </c>
      <c r="L7" s="6">
        <v>78.184782608695656</v>
      </c>
      <c r="M7" s="6">
        <v>85.141304347826093</v>
      </c>
      <c r="N7" s="6">
        <v>86.152173913043484</v>
      </c>
      <c r="O7" s="6">
        <v>83.777777777777771</v>
      </c>
      <c r="P7" s="6">
        <v>86.152173913043484</v>
      </c>
      <c r="Q7" s="6">
        <v>80.380434782608702</v>
      </c>
      <c r="R7" s="6">
        <v>83.387755102040813</v>
      </c>
    </row>
    <row r="10" spans="1:18">
      <c r="A10" s="3" t="s">
        <v>1</v>
      </c>
      <c r="B10" t="s">
        <v>40</v>
      </c>
    </row>
    <row r="12" spans="1:18">
      <c r="B12" s="3" t="s">
        <v>56</v>
      </c>
    </row>
    <row r="13" spans="1:18">
      <c r="A13" s="3" t="s">
        <v>39</v>
      </c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>
        <v>9</v>
      </c>
      <c r="K13">
        <v>10</v>
      </c>
      <c r="L13">
        <v>11</v>
      </c>
      <c r="M13">
        <v>12</v>
      </c>
      <c r="N13">
        <v>13</v>
      </c>
      <c r="O13">
        <v>14</v>
      </c>
      <c r="P13">
        <v>15</v>
      </c>
      <c r="Q13">
        <v>16</v>
      </c>
      <c r="R13" t="s">
        <v>38</v>
      </c>
    </row>
    <row r="14" spans="1:18">
      <c r="A14" s="4" t="s">
        <v>63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7" t="s">
        <v>66</v>
      </c>
      <c r="B15" s="6">
        <v>17</v>
      </c>
      <c r="C15" s="6">
        <v>16</v>
      </c>
      <c r="D15" s="6">
        <v>18</v>
      </c>
      <c r="E15" s="6">
        <v>13</v>
      </c>
      <c r="F15" s="6">
        <v>16</v>
      </c>
      <c r="G15" s="6">
        <v>14</v>
      </c>
      <c r="H15" s="6">
        <v>18</v>
      </c>
      <c r="I15" s="6">
        <v>18</v>
      </c>
      <c r="J15" s="6">
        <v>19</v>
      </c>
      <c r="K15" s="6">
        <v>18</v>
      </c>
      <c r="L15" s="6">
        <v>17</v>
      </c>
      <c r="M15" s="6">
        <v>19</v>
      </c>
      <c r="N15" s="6">
        <v>21</v>
      </c>
      <c r="O15" s="6">
        <v>23</v>
      </c>
      <c r="P15" s="6">
        <v>23</v>
      </c>
      <c r="Q15" s="6">
        <v>23</v>
      </c>
      <c r="R15" s="6">
        <v>293</v>
      </c>
    </row>
    <row r="16" spans="1:18">
      <c r="A16" s="7" t="s">
        <v>69</v>
      </c>
      <c r="B16" s="6">
        <v>29</v>
      </c>
      <c r="C16" s="6">
        <v>28</v>
      </c>
      <c r="D16" s="6">
        <v>28</v>
      </c>
      <c r="E16" s="6">
        <v>33</v>
      </c>
      <c r="F16" s="6">
        <v>30</v>
      </c>
      <c r="G16" s="6">
        <v>32</v>
      </c>
      <c r="H16" s="6">
        <v>28</v>
      </c>
      <c r="I16" s="6">
        <v>26</v>
      </c>
      <c r="J16" s="6">
        <v>27</v>
      </c>
      <c r="K16" s="6">
        <v>27</v>
      </c>
      <c r="L16" s="6">
        <v>28</v>
      </c>
      <c r="M16" s="6">
        <v>27</v>
      </c>
      <c r="N16" s="6">
        <v>24</v>
      </c>
      <c r="O16" s="6">
        <v>23</v>
      </c>
      <c r="P16" s="6">
        <v>23</v>
      </c>
      <c r="Q16" s="6">
        <v>23</v>
      </c>
      <c r="R16" s="6">
        <v>436</v>
      </c>
    </row>
    <row r="17" spans="1:18">
      <c r="A17" s="7" t="s">
        <v>71</v>
      </c>
      <c r="B17" s="6">
        <v>0</v>
      </c>
      <c r="C17" s="6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2</v>
      </c>
      <c r="J17" s="6">
        <v>0</v>
      </c>
      <c r="K17" s="6">
        <v>1</v>
      </c>
      <c r="L17" s="6">
        <v>1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7</v>
      </c>
    </row>
    <row r="18" spans="1:18">
      <c r="A18" s="4" t="s">
        <v>22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A19" s="7" t="s">
        <v>66</v>
      </c>
      <c r="B19" s="6">
        <v>29</v>
      </c>
      <c r="C19" s="6">
        <v>29</v>
      </c>
      <c r="D19" s="6">
        <v>28</v>
      </c>
      <c r="E19" s="6">
        <v>33</v>
      </c>
      <c r="F19" s="6">
        <v>30</v>
      </c>
      <c r="G19" s="6">
        <v>32</v>
      </c>
      <c r="H19" s="6">
        <v>28</v>
      </c>
      <c r="I19" s="6">
        <v>27</v>
      </c>
      <c r="J19" s="6">
        <v>27</v>
      </c>
      <c r="K19" s="6">
        <v>27</v>
      </c>
      <c r="L19" s="6">
        <v>27</v>
      </c>
      <c r="M19" s="6">
        <v>27</v>
      </c>
      <c r="N19" s="6">
        <v>24</v>
      </c>
      <c r="O19" s="6">
        <v>21</v>
      </c>
      <c r="P19" s="6">
        <v>23</v>
      </c>
      <c r="Q19" s="6">
        <v>23</v>
      </c>
      <c r="R19" s="6">
        <v>435</v>
      </c>
    </row>
    <row r="20" spans="1:18">
      <c r="A20" s="7" t="s">
        <v>69</v>
      </c>
      <c r="B20" s="6">
        <v>17</v>
      </c>
      <c r="C20" s="6">
        <v>17</v>
      </c>
      <c r="D20" s="6">
        <v>18</v>
      </c>
      <c r="E20" s="6">
        <v>13</v>
      </c>
      <c r="F20" s="6">
        <v>16</v>
      </c>
      <c r="G20" s="6">
        <v>14</v>
      </c>
      <c r="H20" s="6">
        <v>18</v>
      </c>
      <c r="I20" s="6">
        <v>19</v>
      </c>
      <c r="J20" s="6">
        <v>19</v>
      </c>
      <c r="K20" s="6">
        <v>18</v>
      </c>
      <c r="L20" s="6">
        <v>16</v>
      </c>
      <c r="M20" s="6">
        <v>19</v>
      </c>
      <c r="N20" s="6">
        <v>21</v>
      </c>
      <c r="O20" s="6">
        <v>21</v>
      </c>
      <c r="P20" s="6">
        <v>23</v>
      </c>
      <c r="Q20" s="6">
        <v>23</v>
      </c>
      <c r="R20" s="6">
        <v>292</v>
      </c>
    </row>
    <row r="21" spans="1:18">
      <c r="A21" s="7" t="s">
        <v>71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</v>
      </c>
      <c r="L21" s="6">
        <v>3</v>
      </c>
      <c r="M21" s="6">
        <v>0</v>
      </c>
      <c r="N21" s="6">
        <v>1</v>
      </c>
      <c r="O21" s="6">
        <v>2</v>
      </c>
      <c r="P21" s="6">
        <v>0</v>
      </c>
      <c r="Q21" s="6">
        <v>0</v>
      </c>
      <c r="R21" s="6">
        <v>7</v>
      </c>
    </row>
    <row r="22" spans="1:18">
      <c r="A22" s="4" t="s">
        <v>67</v>
      </c>
      <c r="B22" s="6">
        <v>46</v>
      </c>
      <c r="C22" s="6">
        <v>45</v>
      </c>
      <c r="D22" s="6">
        <v>46</v>
      </c>
      <c r="E22" s="6">
        <v>46</v>
      </c>
      <c r="F22" s="6">
        <v>46</v>
      </c>
      <c r="G22" s="6">
        <v>46</v>
      </c>
      <c r="H22" s="6">
        <v>46</v>
      </c>
      <c r="I22" s="6">
        <v>45</v>
      </c>
      <c r="J22" s="6">
        <v>46</v>
      </c>
      <c r="K22" s="6">
        <v>45</v>
      </c>
      <c r="L22" s="6">
        <v>44</v>
      </c>
      <c r="M22" s="6">
        <v>46</v>
      </c>
      <c r="N22" s="6">
        <v>45</v>
      </c>
      <c r="O22" s="6">
        <v>44</v>
      </c>
      <c r="P22" s="6">
        <v>46</v>
      </c>
      <c r="Q22" s="6">
        <v>46</v>
      </c>
      <c r="R22" s="6">
        <v>728</v>
      </c>
    </row>
    <row r="23" spans="1:18">
      <c r="A23" s="4" t="s">
        <v>68</v>
      </c>
      <c r="B23" s="6">
        <v>46</v>
      </c>
      <c r="C23" s="6">
        <v>45</v>
      </c>
      <c r="D23" s="6">
        <v>46</v>
      </c>
      <c r="E23" s="6">
        <v>46</v>
      </c>
      <c r="F23" s="6">
        <v>46</v>
      </c>
      <c r="G23" s="6">
        <v>46</v>
      </c>
      <c r="H23" s="6">
        <v>46</v>
      </c>
      <c r="I23" s="6">
        <v>45</v>
      </c>
      <c r="J23" s="6">
        <v>46</v>
      </c>
      <c r="K23" s="6">
        <v>45</v>
      </c>
      <c r="L23" s="6">
        <v>44</v>
      </c>
      <c r="M23" s="6">
        <v>46</v>
      </c>
      <c r="N23" s="6">
        <v>45</v>
      </c>
      <c r="O23" s="6">
        <v>44</v>
      </c>
      <c r="P23" s="6">
        <v>46</v>
      </c>
      <c r="Q23" s="6">
        <v>46</v>
      </c>
      <c r="R23" s="6">
        <v>728</v>
      </c>
    </row>
    <row r="24" spans="1:18">
      <c r="A24" s="4" t="s">
        <v>70</v>
      </c>
      <c r="B24" s="6">
        <v>0</v>
      </c>
      <c r="C24" s="6">
        <v>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6">
        <v>0</v>
      </c>
      <c r="K24" s="6">
        <v>2</v>
      </c>
      <c r="L24" s="6">
        <v>4</v>
      </c>
      <c r="M24" s="6">
        <v>0</v>
      </c>
      <c r="N24" s="6">
        <v>2</v>
      </c>
      <c r="O24" s="6">
        <v>2</v>
      </c>
      <c r="P24" s="6">
        <v>0</v>
      </c>
      <c r="Q24" s="6">
        <v>0</v>
      </c>
      <c r="R24" s="6">
        <v>14</v>
      </c>
    </row>
    <row r="32" spans="1:18">
      <c r="A32" s="3" t="s">
        <v>1</v>
      </c>
      <c r="B32" t="s">
        <v>74</v>
      </c>
    </row>
    <row r="34" spans="1:18">
      <c r="A34" s="3" t="s">
        <v>65</v>
      </c>
      <c r="B34" s="3" t="s">
        <v>56</v>
      </c>
    </row>
    <row r="35" spans="1:18">
      <c r="A35" s="3" t="s">
        <v>39</v>
      </c>
      <c r="B35">
        <v>1</v>
      </c>
      <c r="C35">
        <v>2</v>
      </c>
      <c r="D35">
        <v>3</v>
      </c>
      <c r="E35">
        <v>4</v>
      </c>
      <c r="F35">
        <v>5</v>
      </c>
      <c r="G35">
        <v>6</v>
      </c>
      <c r="H35">
        <v>7</v>
      </c>
      <c r="I35">
        <v>8</v>
      </c>
      <c r="J35">
        <v>9</v>
      </c>
      <c r="K35">
        <v>10</v>
      </c>
      <c r="L35">
        <v>11</v>
      </c>
      <c r="M35">
        <v>12</v>
      </c>
      <c r="N35">
        <v>13</v>
      </c>
      <c r="O35">
        <v>14</v>
      </c>
      <c r="P35">
        <v>15</v>
      </c>
      <c r="Q35">
        <v>16</v>
      </c>
      <c r="R35" t="s">
        <v>38</v>
      </c>
    </row>
    <row r="36" spans="1:18">
      <c r="A36" s="4">
        <v>1</v>
      </c>
      <c r="B36" s="6">
        <v>81.2</v>
      </c>
      <c r="C36" s="6">
        <v>85.6</v>
      </c>
      <c r="D36" s="6">
        <v>71</v>
      </c>
      <c r="E36" s="6">
        <v>81.8</v>
      </c>
      <c r="F36" s="6">
        <v>83.4</v>
      </c>
      <c r="G36" s="6">
        <v>89.4</v>
      </c>
      <c r="H36" s="6">
        <v>87.6</v>
      </c>
      <c r="I36" s="6">
        <v>100.4</v>
      </c>
      <c r="J36" s="6">
        <v>87.6</v>
      </c>
      <c r="K36" s="6">
        <v>97.8</v>
      </c>
      <c r="L36" s="6">
        <v>76.8</v>
      </c>
      <c r="M36" s="6">
        <v>99.6</v>
      </c>
      <c r="N36" s="6">
        <v>74.599999999999994</v>
      </c>
      <c r="O36" s="6">
        <v>111.2</v>
      </c>
      <c r="P36" s="6">
        <v>114.2</v>
      </c>
      <c r="Q36" s="6">
        <v>101.8</v>
      </c>
      <c r="R36" s="6">
        <v>90.25</v>
      </c>
    </row>
    <row r="37" spans="1:18">
      <c r="A37" s="4">
        <v>2</v>
      </c>
      <c r="B37" s="6">
        <v>95</v>
      </c>
      <c r="C37" s="6">
        <v>92.2</v>
      </c>
      <c r="D37" s="6">
        <v>83.4</v>
      </c>
      <c r="E37" s="6">
        <v>90</v>
      </c>
      <c r="F37" s="6">
        <v>96.8</v>
      </c>
      <c r="G37" s="6">
        <v>94.8</v>
      </c>
      <c r="H37" s="6">
        <v>76.400000000000006</v>
      </c>
      <c r="I37" s="6">
        <v>83</v>
      </c>
      <c r="J37" s="6">
        <v>70.8</v>
      </c>
      <c r="K37" s="6">
        <v>93</v>
      </c>
      <c r="L37" s="6">
        <v>78.2</v>
      </c>
      <c r="M37" s="6">
        <v>72.2</v>
      </c>
      <c r="N37" s="6">
        <v>94.6</v>
      </c>
      <c r="O37" s="6">
        <v>99.8</v>
      </c>
      <c r="P37" s="6">
        <v>95.4</v>
      </c>
      <c r="Q37" s="6">
        <v>77</v>
      </c>
      <c r="R37" s="6">
        <v>87.037499999999994</v>
      </c>
    </row>
    <row r="38" spans="1:18">
      <c r="A38" s="4">
        <v>3</v>
      </c>
      <c r="B38" s="6">
        <v>91.2</v>
      </c>
      <c r="C38" s="6">
        <v>79</v>
      </c>
      <c r="D38" s="6">
        <v>97.8</v>
      </c>
      <c r="E38" s="6">
        <v>87</v>
      </c>
      <c r="F38" s="6">
        <v>95.8</v>
      </c>
      <c r="G38" s="6">
        <v>91.4</v>
      </c>
      <c r="H38" s="6">
        <v>91.8</v>
      </c>
      <c r="I38" s="6">
        <v>95.2</v>
      </c>
      <c r="J38" s="6">
        <v>83.4</v>
      </c>
      <c r="K38" s="6">
        <v>79.8</v>
      </c>
      <c r="L38" s="6">
        <v>96</v>
      </c>
      <c r="M38" s="6">
        <v>87.2</v>
      </c>
      <c r="N38" s="6">
        <v>80</v>
      </c>
      <c r="O38" s="6">
        <v>95.8</v>
      </c>
      <c r="P38" s="6">
        <v>69.400000000000006</v>
      </c>
      <c r="Q38" s="6">
        <v>85.4</v>
      </c>
      <c r="R38" s="6">
        <v>87.887500000000003</v>
      </c>
    </row>
    <row r="39" spans="1:18">
      <c r="A39" s="4">
        <v>4</v>
      </c>
      <c r="B39" s="6">
        <v>83.4</v>
      </c>
      <c r="C39" s="6">
        <v>79.599999999999994</v>
      </c>
      <c r="D39" s="6">
        <v>93.4</v>
      </c>
      <c r="E39" s="6">
        <v>100.8</v>
      </c>
      <c r="F39" s="6">
        <v>98.8</v>
      </c>
      <c r="G39" s="6">
        <v>80</v>
      </c>
      <c r="H39" s="6">
        <v>85.8</v>
      </c>
      <c r="I39" s="6">
        <v>85.4</v>
      </c>
      <c r="J39" s="6">
        <v>84.4</v>
      </c>
      <c r="K39" s="6">
        <v>91.2</v>
      </c>
      <c r="L39" s="6">
        <v>91</v>
      </c>
      <c r="M39" s="6">
        <v>94.4</v>
      </c>
      <c r="N39" s="6">
        <v>106.4</v>
      </c>
      <c r="O39" s="6">
        <v>108</v>
      </c>
      <c r="P39" s="6">
        <v>80.400000000000006</v>
      </c>
      <c r="Q39" s="6">
        <v>62.8</v>
      </c>
      <c r="R39" s="6">
        <v>89.112499999999997</v>
      </c>
    </row>
    <row r="40" spans="1:18">
      <c r="A40" s="4">
        <v>5</v>
      </c>
      <c r="B40" s="6">
        <v>91</v>
      </c>
      <c r="C40" s="6">
        <v>92.8</v>
      </c>
      <c r="D40" s="6">
        <v>92.2</v>
      </c>
      <c r="E40" s="6">
        <v>102.2</v>
      </c>
      <c r="F40" s="6">
        <v>99.8</v>
      </c>
      <c r="G40" s="6">
        <v>87</v>
      </c>
      <c r="H40" s="6">
        <v>87.4</v>
      </c>
      <c r="I40" s="6">
        <v>84</v>
      </c>
      <c r="J40" s="6">
        <v>81.8</v>
      </c>
      <c r="K40" s="6">
        <v>68.8</v>
      </c>
      <c r="L40" s="6">
        <v>89.4</v>
      </c>
      <c r="M40" s="6">
        <v>94.8</v>
      </c>
      <c r="N40" s="6">
        <v>90.2</v>
      </c>
      <c r="O40" s="6">
        <v>86.2</v>
      </c>
      <c r="P40" s="6">
        <v>106.6</v>
      </c>
      <c r="Q40" s="6">
        <v>96.8</v>
      </c>
      <c r="R40" s="6">
        <v>90.6875</v>
      </c>
    </row>
    <row r="41" spans="1:18">
      <c r="A41" s="4">
        <v>6</v>
      </c>
      <c r="B41" s="6">
        <v>91.6</v>
      </c>
      <c r="C41" s="6">
        <v>91.4</v>
      </c>
      <c r="D41" s="6">
        <v>88</v>
      </c>
      <c r="E41" s="6">
        <v>72.599999999999994</v>
      </c>
      <c r="F41" s="6">
        <v>80.2</v>
      </c>
      <c r="G41" s="6">
        <v>98.6</v>
      </c>
      <c r="H41" s="6">
        <v>85.6</v>
      </c>
      <c r="I41" s="6">
        <v>91.6</v>
      </c>
      <c r="J41" s="6">
        <v>109.2</v>
      </c>
      <c r="K41" s="6">
        <v>96.4</v>
      </c>
      <c r="L41" s="6">
        <v>79.599999999999994</v>
      </c>
      <c r="M41" s="6">
        <v>92.2</v>
      </c>
      <c r="N41" s="6">
        <v>99</v>
      </c>
      <c r="O41" s="6">
        <v>73.599999999999994</v>
      </c>
      <c r="P41" s="6">
        <v>111.2</v>
      </c>
      <c r="Q41" s="6">
        <v>89.2</v>
      </c>
      <c r="R41" s="6">
        <v>90.625</v>
      </c>
    </row>
    <row r="42" spans="1:18">
      <c r="A42" s="4">
        <v>7</v>
      </c>
      <c r="B42" s="6">
        <v>83.6</v>
      </c>
      <c r="C42" s="6">
        <v>100.2</v>
      </c>
      <c r="D42" s="6">
        <v>83.2</v>
      </c>
      <c r="E42" s="6">
        <v>86</v>
      </c>
      <c r="F42" s="6">
        <v>104.2</v>
      </c>
      <c r="G42" s="6">
        <v>100.4</v>
      </c>
      <c r="H42" s="6">
        <v>87.6</v>
      </c>
      <c r="I42" s="6">
        <v>81</v>
      </c>
      <c r="J42" s="6">
        <v>78.599999999999994</v>
      </c>
      <c r="K42" s="6">
        <v>84</v>
      </c>
      <c r="L42" s="6">
        <v>72</v>
      </c>
      <c r="M42" s="6">
        <v>78</v>
      </c>
      <c r="N42" s="6">
        <v>85.4</v>
      </c>
      <c r="O42" s="6">
        <v>87.2</v>
      </c>
      <c r="P42" s="6">
        <v>87.2</v>
      </c>
      <c r="Q42" s="6">
        <v>96.6</v>
      </c>
      <c r="R42" s="6">
        <v>87.2</v>
      </c>
    </row>
    <row r="43" spans="1:18">
      <c r="A43" s="4">
        <v>8</v>
      </c>
      <c r="B43" s="6">
        <v>93.4</v>
      </c>
      <c r="C43" s="6">
        <v>78.8</v>
      </c>
      <c r="D43" s="6">
        <v>68.400000000000006</v>
      </c>
      <c r="E43" s="6">
        <v>83</v>
      </c>
      <c r="F43" s="6">
        <v>81.2</v>
      </c>
      <c r="G43" s="6">
        <v>78.8</v>
      </c>
      <c r="H43" s="6">
        <v>90.2</v>
      </c>
      <c r="I43" s="6">
        <v>97.8</v>
      </c>
      <c r="J43" s="6">
        <v>85.8</v>
      </c>
      <c r="K43" s="6">
        <v>78.599999999999994</v>
      </c>
      <c r="L43" s="6">
        <v>81.2</v>
      </c>
      <c r="M43" s="6">
        <v>90.4</v>
      </c>
      <c r="N43" s="6">
        <v>98.2</v>
      </c>
      <c r="O43" s="6">
        <v>80.2</v>
      </c>
      <c r="P43" s="6">
        <v>78.2</v>
      </c>
      <c r="Q43" s="6">
        <v>76.400000000000006</v>
      </c>
      <c r="R43" s="6">
        <v>83.787499999999994</v>
      </c>
    </row>
    <row r="44" spans="1:18">
      <c r="A44" s="4">
        <v>9</v>
      </c>
      <c r="B44" s="6">
        <v>78.400000000000006</v>
      </c>
      <c r="C44" s="6">
        <v>94.8</v>
      </c>
      <c r="D44" s="6">
        <v>78.400000000000006</v>
      </c>
      <c r="E44" s="6">
        <v>87.8</v>
      </c>
      <c r="F44" s="6">
        <v>74.2</v>
      </c>
      <c r="G44" s="6">
        <v>84</v>
      </c>
      <c r="H44" s="6">
        <v>81.599999999999994</v>
      </c>
      <c r="I44" s="6">
        <v>80.2</v>
      </c>
      <c r="J44" s="6">
        <v>103.6</v>
      </c>
      <c r="K44" s="6">
        <v>89.6</v>
      </c>
      <c r="L44" s="6">
        <v>73</v>
      </c>
      <c r="M44" s="6">
        <v>88.4</v>
      </c>
      <c r="N44" s="6">
        <v>91.8</v>
      </c>
      <c r="O44" s="6">
        <v>88.4</v>
      </c>
      <c r="P44" s="6">
        <v>96.6</v>
      </c>
      <c r="Q44" s="6">
        <v>97.8</v>
      </c>
      <c r="R44" s="6">
        <v>86.787499999999994</v>
      </c>
    </row>
    <row r="45" spans="1:18">
      <c r="A45" s="4">
        <v>10</v>
      </c>
      <c r="B45" s="6">
        <v>82.8</v>
      </c>
      <c r="C45" s="6">
        <v>84.4</v>
      </c>
      <c r="D45" s="6">
        <v>89.4</v>
      </c>
      <c r="E45" s="6">
        <v>70.8</v>
      </c>
      <c r="F45" s="6">
        <v>82.2</v>
      </c>
      <c r="G45" s="6">
        <v>73</v>
      </c>
      <c r="H45" s="6">
        <v>72.2</v>
      </c>
      <c r="I45" s="6">
        <v>98.4</v>
      </c>
      <c r="J45" s="6">
        <v>68.400000000000006</v>
      </c>
      <c r="K45" s="6">
        <v>83</v>
      </c>
      <c r="L45" s="6">
        <v>82.8</v>
      </c>
      <c r="M45" s="6">
        <v>87.2</v>
      </c>
      <c r="N45" s="6">
        <v>73</v>
      </c>
      <c r="O45" s="6">
        <v>84.2</v>
      </c>
      <c r="P45" s="6">
        <v>88.8</v>
      </c>
      <c r="Q45" s="6">
        <v>65.2</v>
      </c>
      <c r="R45" s="6">
        <v>80.362499999999997</v>
      </c>
    </row>
    <row r="46" spans="1:18">
      <c r="A46" s="4">
        <v>11</v>
      </c>
      <c r="B46" s="6">
        <v>90.4</v>
      </c>
      <c r="C46" s="6">
        <v>74.8</v>
      </c>
      <c r="D46" s="6">
        <v>83.8</v>
      </c>
      <c r="E46" s="6">
        <v>67.599999999999994</v>
      </c>
      <c r="F46" s="6">
        <v>67.8</v>
      </c>
      <c r="G46" s="6">
        <v>79.599999999999994</v>
      </c>
      <c r="H46" s="6">
        <v>81.599999999999994</v>
      </c>
      <c r="I46" s="6">
        <v>65.2</v>
      </c>
      <c r="J46" s="6">
        <v>81.8</v>
      </c>
      <c r="K46" s="6">
        <v>67.2</v>
      </c>
      <c r="L46" s="6">
        <v>69.8</v>
      </c>
      <c r="M46" s="6">
        <v>84</v>
      </c>
      <c r="N46" s="6">
        <v>80.400000000000006</v>
      </c>
      <c r="O46" s="6">
        <v>92</v>
      </c>
      <c r="P46" s="6">
        <v>80.2</v>
      </c>
      <c r="Q46" s="6">
        <v>71.2</v>
      </c>
      <c r="R46" s="6">
        <v>77.337500000000006</v>
      </c>
    </row>
    <row r="47" spans="1:18">
      <c r="A47" s="4">
        <v>12</v>
      </c>
      <c r="B47" s="6">
        <v>69.400000000000006</v>
      </c>
      <c r="C47" s="6">
        <v>67.599999999999994</v>
      </c>
      <c r="D47" s="6">
        <v>76.599999999999994</v>
      </c>
      <c r="E47" s="6">
        <v>69</v>
      </c>
      <c r="F47" s="6">
        <v>81</v>
      </c>
      <c r="G47" s="6">
        <v>73.8</v>
      </c>
      <c r="H47" s="6">
        <v>72.8</v>
      </c>
      <c r="I47" s="6">
        <v>73.8</v>
      </c>
      <c r="J47" s="6">
        <v>71.599999999999994</v>
      </c>
      <c r="K47" s="6">
        <v>67.2</v>
      </c>
      <c r="L47" s="6">
        <v>76.599999999999994</v>
      </c>
      <c r="M47" s="6">
        <v>85</v>
      </c>
      <c r="N47" s="6">
        <v>94.4</v>
      </c>
      <c r="O47" s="6">
        <v>89</v>
      </c>
      <c r="P47" s="6">
        <v>89.2</v>
      </c>
      <c r="Q47" s="6">
        <v>56.4</v>
      </c>
      <c r="R47" s="6">
        <v>75.837500000000006</v>
      </c>
    </row>
    <row r="48" spans="1:18">
      <c r="A48" s="4">
        <v>13</v>
      </c>
      <c r="B48" s="6">
        <v>84</v>
      </c>
      <c r="C48" s="6">
        <v>76</v>
      </c>
      <c r="D48" s="6">
        <v>75.2</v>
      </c>
      <c r="E48" s="6">
        <v>89.2</v>
      </c>
      <c r="F48" s="6">
        <v>86.8</v>
      </c>
      <c r="G48" s="6">
        <v>78.8</v>
      </c>
      <c r="H48" s="6">
        <v>67.400000000000006</v>
      </c>
      <c r="I48" s="6">
        <v>86</v>
      </c>
      <c r="J48" s="6">
        <v>84.2</v>
      </c>
      <c r="K48" s="6">
        <v>80.599999999999994</v>
      </c>
      <c r="L48" s="6">
        <v>68.2</v>
      </c>
      <c r="M48" s="6">
        <v>73.400000000000006</v>
      </c>
      <c r="N48" s="6">
        <v>96.4</v>
      </c>
      <c r="O48" s="6">
        <v>58.2</v>
      </c>
      <c r="P48" s="6">
        <v>77.400000000000006</v>
      </c>
      <c r="Q48" s="6">
        <v>91.6</v>
      </c>
      <c r="R48" s="6">
        <v>79.587500000000006</v>
      </c>
    </row>
    <row r="49" spans="1:18">
      <c r="A49" s="4">
        <v>14</v>
      </c>
      <c r="B49" s="6">
        <v>76.599999999999994</v>
      </c>
      <c r="C49" s="6">
        <v>70.8</v>
      </c>
      <c r="D49" s="6">
        <v>96.8</v>
      </c>
      <c r="E49" s="6">
        <v>91.8</v>
      </c>
      <c r="F49" s="6">
        <v>75.8</v>
      </c>
      <c r="G49" s="6">
        <v>89.8</v>
      </c>
      <c r="H49" s="6">
        <v>81.400000000000006</v>
      </c>
      <c r="I49" s="6">
        <v>82.6</v>
      </c>
      <c r="J49" s="6">
        <v>86</v>
      </c>
      <c r="K49" s="6">
        <v>80.8</v>
      </c>
      <c r="L49" s="6">
        <v>77.8</v>
      </c>
      <c r="M49" s="6">
        <v>76.8</v>
      </c>
      <c r="N49" s="6">
        <v>74.400000000000006</v>
      </c>
      <c r="O49" s="6">
        <v>69.400000000000006</v>
      </c>
      <c r="P49" s="6">
        <v>80.400000000000006</v>
      </c>
      <c r="Q49" s="6">
        <v>59.2</v>
      </c>
      <c r="R49" s="6">
        <v>79.400000000000006</v>
      </c>
    </row>
    <row r="50" spans="1:18">
      <c r="A50" s="4">
        <v>15</v>
      </c>
      <c r="B50" s="6">
        <v>65.8</v>
      </c>
      <c r="C50" s="6">
        <v>85.6</v>
      </c>
      <c r="D50" s="6">
        <v>76.2</v>
      </c>
      <c r="E50" s="6">
        <v>66.8</v>
      </c>
      <c r="F50" s="6">
        <v>61.4</v>
      </c>
      <c r="G50" s="6">
        <v>73.8</v>
      </c>
      <c r="H50" s="6">
        <v>73.400000000000006</v>
      </c>
      <c r="I50" s="6">
        <v>95</v>
      </c>
      <c r="J50" s="6">
        <v>90.8</v>
      </c>
      <c r="K50" s="6">
        <v>72</v>
      </c>
      <c r="L50" s="6">
        <v>69.8</v>
      </c>
      <c r="M50" s="6">
        <v>83.4</v>
      </c>
      <c r="N50" s="6">
        <v>68</v>
      </c>
      <c r="O50" s="6">
        <v>64.400000000000006</v>
      </c>
      <c r="P50" s="6">
        <v>60.2</v>
      </c>
      <c r="Q50" s="6">
        <v>73.400000000000006</v>
      </c>
      <c r="R50" s="6">
        <v>73.75</v>
      </c>
    </row>
    <row r="51" spans="1:18">
      <c r="A51" s="4">
        <v>16</v>
      </c>
      <c r="B51" s="6">
        <v>77</v>
      </c>
      <c r="C51" s="6">
        <v>66.2</v>
      </c>
      <c r="D51" s="6">
        <v>88.2</v>
      </c>
      <c r="E51" s="6">
        <v>62.2</v>
      </c>
      <c r="F51" s="6">
        <v>69.2</v>
      </c>
      <c r="G51" s="6">
        <v>67.599999999999994</v>
      </c>
      <c r="H51" s="6">
        <v>61.8</v>
      </c>
      <c r="I51" s="6">
        <v>72.400000000000006</v>
      </c>
      <c r="J51" s="6">
        <v>68.8</v>
      </c>
      <c r="K51" s="6">
        <v>79.599999999999994</v>
      </c>
      <c r="L51" s="6">
        <v>65.8</v>
      </c>
      <c r="M51" s="6">
        <v>60</v>
      </c>
      <c r="N51" s="6">
        <v>78.2</v>
      </c>
      <c r="O51" s="6">
        <v>46.6</v>
      </c>
      <c r="P51" s="6">
        <v>64.2</v>
      </c>
      <c r="Q51" s="6">
        <v>55.8</v>
      </c>
      <c r="R51" s="6">
        <v>67.724999999999994</v>
      </c>
    </row>
    <row r="52" spans="1:18">
      <c r="A52" s="4" t="s">
        <v>38</v>
      </c>
      <c r="B52" s="6">
        <v>83.424999999999997</v>
      </c>
      <c r="C52" s="6">
        <v>82.487499999999997</v>
      </c>
      <c r="D52" s="6">
        <v>83.875</v>
      </c>
      <c r="E52" s="6">
        <v>81.787499999999994</v>
      </c>
      <c r="F52" s="6">
        <v>83.662499999999994</v>
      </c>
      <c r="G52" s="6">
        <v>83.8</v>
      </c>
      <c r="H52" s="6">
        <v>80.287499999999994</v>
      </c>
      <c r="I52" s="6">
        <v>85.75</v>
      </c>
      <c r="J52" s="6">
        <v>83.55</v>
      </c>
      <c r="K52" s="6">
        <v>81.849999999999994</v>
      </c>
      <c r="L52" s="6">
        <v>78</v>
      </c>
      <c r="M52" s="6">
        <v>84.1875</v>
      </c>
      <c r="N52" s="6">
        <v>86.5625</v>
      </c>
      <c r="O52" s="6">
        <v>83.387500000000003</v>
      </c>
      <c r="P52" s="6">
        <v>86.224999999999994</v>
      </c>
      <c r="Q52" s="6">
        <v>78.537499999999994</v>
      </c>
      <c r="R52" s="6">
        <v>82.9609375</v>
      </c>
    </row>
    <row r="55" spans="1:18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>
      <c r="A60" s="3" t="s">
        <v>1</v>
      </c>
      <c r="B60" t="s">
        <v>40</v>
      </c>
    </row>
    <row r="62" spans="1:18">
      <c r="B62" s="3" t="s">
        <v>56</v>
      </c>
    </row>
    <row r="63" spans="1:18">
      <c r="A63" s="3" t="s">
        <v>39</v>
      </c>
      <c r="B63">
        <v>1</v>
      </c>
      <c r="C63">
        <v>2</v>
      </c>
      <c r="D63">
        <v>3</v>
      </c>
      <c r="E63">
        <v>4</v>
      </c>
      <c r="F63">
        <v>5</v>
      </c>
      <c r="G63">
        <v>6</v>
      </c>
      <c r="H63">
        <v>7</v>
      </c>
      <c r="I63">
        <v>8</v>
      </c>
      <c r="J63">
        <v>9</v>
      </c>
      <c r="K63">
        <v>10</v>
      </c>
      <c r="L63">
        <v>11</v>
      </c>
      <c r="M63">
        <v>12</v>
      </c>
      <c r="N63">
        <v>13</v>
      </c>
      <c r="O63">
        <v>14</v>
      </c>
      <c r="P63">
        <v>15</v>
      </c>
      <c r="Q63">
        <v>16</v>
      </c>
      <c r="R63" t="s">
        <v>38</v>
      </c>
    </row>
    <row r="64" spans="1:18">
      <c r="A64" s="4">
        <v>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>
      <c r="A65" s="7" t="s">
        <v>66</v>
      </c>
      <c r="B65" s="6">
        <v>2</v>
      </c>
      <c r="C65" s="6">
        <v>5</v>
      </c>
      <c r="D65" s="6">
        <v>2</v>
      </c>
      <c r="E65" s="6">
        <v>4</v>
      </c>
      <c r="F65" s="6">
        <v>3</v>
      </c>
      <c r="G65" s="6">
        <v>4</v>
      </c>
      <c r="H65" s="6">
        <v>4</v>
      </c>
      <c r="I65" s="6">
        <v>5</v>
      </c>
      <c r="J65" s="6">
        <v>5</v>
      </c>
      <c r="K65" s="6">
        <v>6</v>
      </c>
      <c r="L65" s="6">
        <v>3</v>
      </c>
      <c r="M65" s="6">
        <v>4</v>
      </c>
      <c r="N65" s="6">
        <v>1</v>
      </c>
      <c r="O65" s="6">
        <v>5</v>
      </c>
      <c r="P65" s="6">
        <v>6</v>
      </c>
      <c r="Q65" s="6">
        <v>6</v>
      </c>
      <c r="R65" s="6">
        <v>65</v>
      </c>
    </row>
    <row r="66" spans="1:18">
      <c r="A66" s="7" t="s">
        <v>69</v>
      </c>
      <c r="B66" s="6">
        <v>4</v>
      </c>
      <c r="C66" s="6">
        <v>1</v>
      </c>
      <c r="D66" s="6">
        <v>4</v>
      </c>
      <c r="E66" s="6">
        <v>2</v>
      </c>
      <c r="F66" s="6">
        <v>3</v>
      </c>
      <c r="G66" s="6">
        <v>2</v>
      </c>
      <c r="H66" s="6">
        <v>2</v>
      </c>
      <c r="I66" s="6">
        <v>1</v>
      </c>
      <c r="J66" s="6">
        <v>1</v>
      </c>
      <c r="K66" s="6">
        <v>0</v>
      </c>
      <c r="L66" s="6">
        <v>2</v>
      </c>
      <c r="M66" s="6">
        <v>2</v>
      </c>
      <c r="N66" s="6">
        <v>4</v>
      </c>
      <c r="O66" s="6">
        <v>0</v>
      </c>
      <c r="P66" s="6">
        <v>0</v>
      </c>
      <c r="Q66" s="6">
        <v>0</v>
      </c>
      <c r="R66" s="6">
        <v>28</v>
      </c>
    </row>
    <row r="67" spans="1:18">
      <c r="A67" s="7" t="s">
        <v>71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1</v>
      </c>
      <c r="O67" s="6">
        <v>1</v>
      </c>
      <c r="P67" s="6">
        <v>0</v>
      </c>
      <c r="Q67" s="6">
        <v>0</v>
      </c>
      <c r="R67" s="6">
        <v>3</v>
      </c>
    </row>
    <row r="68" spans="1:18">
      <c r="A68" s="4">
        <v>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>
      <c r="A69" s="7" t="s">
        <v>66</v>
      </c>
      <c r="B69" s="6">
        <v>4</v>
      </c>
      <c r="C69" s="6">
        <v>4</v>
      </c>
      <c r="D69" s="6">
        <v>4</v>
      </c>
      <c r="E69" s="6">
        <v>5</v>
      </c>
      <c r="F69" s="6">
        <v>5</v>
      </c>
      <c r="G69" s="6">
        <v>4</v>
      </c>
      <c r="H69" s="6">
        <v>2</v>
      </c>
      <c r="I69" s="6">
        <v>3</v>
      </c>
      <c r="J69" s="6">
        <v>2</v>
      </c>
      <c r="K69" s="6">
        <v>4</v>
      </c>
      <c r="L69" s="6">
        <v>3</v>
      </c>
      <c r="M69" s="6">
        <v>2</v>
      </c>
      <c r="N69" s="6">
        <v>4</v>
      </c>
      <c r="O69" s="6">
        <v>6</v>
      </c>
      <c r="P69" s="6">
        <v>6</v>
      </c>
      <c r="Q69" s="6">
        <v>0</v>
      </c>
      <c r="R69" s="6">
        <v>58</v>
      </c>
    </row>
    <row r="70" spans="1:18">
      <c r="A70" s="7" t="s">
        <v>69</v>
      </c>
      <c r="B70" s="6">
        <v>2</v>
      </c>
      <c r="C70" s="6">
        <v>2</v>
      </c>
      <c r="D70" s="6">
        <v>2</v>
      </c>
      <c r="E70" s="6">
        <v>1</v>
      </c>
      <c r="F70" s="6">
        <v>1</v>
      </c>
      <c r="G70" s="6">
        <v>2</v>
      </c>
      <c r="H70" s="6">
        <v>4</v>
      </c>
      <c r="I70" s="6">
        <v>3</v>
      </c>
      <c r="J70" s="6">
        <v>4</v>
      </c>
      <c r="K70" s="6">
        <v>2</v>
      </c>
      <c r="L70" s="6">
        <v>3</v>
      </c>
      <c r="M70" s="6">
        <v>4</v>
      </c>
      <c r="N70" s="6">
        <v>2</v>
      </c>
      <c r="O70" s="6">
        <v>0</v>
      </c>
      <c r="P70" s="6">
        <v>0</v>
      </c>
      <c r="Q70" s="6">
        <v>6</v>
      </c>
      <c r="R70" s="6">
        <v>38</v>
      </c>
    </row>
    <row r="71" spans="1:18">
      <c r="A71" s="7" t="s">
        <v>71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1:18">
      <c r="A72" s="4">
        <v>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>
      <c r="A73" s="7" t="s">
        <v>66</v>
      </c>
      <c r="B73" s="6">
        <v>4</v>
      </c>
      <c r="C73" s="6">
        <v>2</v>
      </c>
      <c r="D73" s="6">
        <v>4</v>
      </c>
      <c r="E73" s="6">
        <v>4</v>
      </c>
      <c r="F73" s="6">
        <v>5</v>
      </c>
      <c r="G73" s="6">
        <v>6</v>
      </c>
      <c r="H73" s="6">
        <v>4</v>
      </c>
      <c r="I73" s="6">
        <v>3</v>
      </c>
      <c r="J73" s="6">
        <v>3</v>
      </c>
      <c r="K73" s="6">
        <v>3</v>
      </c>
      <c r="L73" s="6">
        <v>3</v>
      </c>
      <c r="M73" s="6">
        <v>4</v>
      </c>
      <c r="N73" s="6">
        <v>2</v>
      </c>
      <c r="O73" s="6">
        <v>5</v>
      </c>
      <c r="P73" s="6">
        <v>0</v>
      </c>
      <c r="Q73" s="6">
        <v>6</v>
      </c>
      <c r="R73" s="6">
        <v>58</v>
      </c>
    </row>
    <row r="74" spans="1:18">
      <c r="A74" s="7" t="s">
        <v>69</v>
      </c>
      <c r="B74" s="6">
        <v>2</v>
      </c>
      <c r="C74" s="6">
        <v>4</v>
      </c>
      <c r="D74" s="6">
        <v>2</v>
      </c>
      <c r="E74" s="6">
        <v>2</v>
      </c>
      <c r="F74" s="6">
        <v>1</v>
      </c>
      <c r="G74" s="6">
        <v>0</v>
      </c>
      <c r="H74" s="6">
        <v>2</v>
      </c>
      <c r="I74" s="6">
        <v>3</v>
      </c>
      <c r="J74" s="6">
        <v>3</v>
      </c>
      <c r="K74" s="6">
        <v>2</v>
      </c>
      <c r="L74" s="6">
        <v>2</v>
      </c>
      <c r="M74" s="6">
        <v>2</v>
      </c>
      <c r="N74" s="6">
        <v>4</v>
      </c>
      <c r="O74" s="6">
        <v>0</v>
      </c>
      <c r="P74" s="6">
        <v>6</v>
      </c>
      <c r="Q74" s="6">
        <v>0</v>
      </c>
      <c r="R74" s="6">
        <v>35</v>
      </c>
    </row>
    <row r="75" spans="1:18">
      <c r="A75" s="7" t="s">
        <v>71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1</v>
      </c>
      <c r="L75" s="6">
        <v>1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2</v>
      </c>
    </row>
    <row r="76" spans="1:18">
      <c r="A76" s="4">
        <v>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>
      <c r="A77" s="7" t="s">
        <v>66</v>
      </c>
      <c r="B77" s="6">
        <v>5</v>
      </c>
      <c r="C77" s="6">
        <v>4</v>
      </c>
      <c r="D77" s="6">
        <v>5</v>
      </c>
      <c r="E77" s="6">
        <v>4</v>
      </c>
      <c r="F77" s="6">
        <v>4</v>
      </c>
      <c r="G77" s="6">
        <v>4</v>
      </c>
      <c r="H77" s="6">
        <v>3</v>
      </c>
      <c r="I77" s="6">
        <v>2</v>
      </c>
      <c r="J77" s="6">
        <v>2</v>
      </c>
      <c r="K77" s="6">
        <v>4</v>
      </c>
      <c r="L77" s="6">
        <v>4</v>
      </c>
      <c r="M77" s="6">
        <v>5</v>
      </c>
      <c r="N77" s="6">
        <v>4</v>
      </c>
      <c r="O77" s="6">
        <v>5</v>
      </c>
      <c r="P77" s="6">
        <v>0</v>
      </c>
      <c r="Q77" s="6">
        <v>0</v>
      </c>
      <c r="R77" s="6">
        <v>55</v>
      </c>
    </row>
    <row r="78" spans="1:18">
      <c r="A78" s="7" t="s">
        <v>69</v>
      </c>
      <c r="B78" s="6">
        <v>1</v>
      </c>
      <c r="C78" s="6">
        <v>2</v>
      </c>
      <c r="D78" s="6">
        <v>1</v>
      </c>
      <c r="E78" s="6">
        <v>2</v>
      </c>
      <c r="F78" s="6">
        <v>2</v>
      </c>
      <c r="G78" s="6">
        <v>2</v>
      </c>
      <c r="H78" s="6">
        <v>3</v>
      </c>
      <c r="I78" s="6">
        <v>4</v>
      </c>
      <c r="J78" s="6">
        <v>4</v>
      </c>
      <c r="K78" s="6">
        <v>2</v>
      </c>
      <c r="L78" s="6">
        <v>2</v>
      </c>
      <c r="M78" s="6">
        <v>1</v>
      </c>
      <c r="N78" s="6">
        <v>2</v>
      </c>
      <c r="O78" s="6">
        <v>0</v>
      </c>
      <c r="P78" s="6">
        <v>6</v>
      </c>
      <c r="Q78" s="6">
        <v>6</v>
      </c>
      <c r="R78" s="6">
        <v>40</v>
      </c>
    </row>
    <row r="79" spans="1:18">
      <c r="A79" s="7" t="s">
        <v>71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</row>
    <row r="80" spans="1:18">
      <c r="A80" s="4">
        <v>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>
      <c r="A81" s="7" t="s">
        <v>66</v>
      </c>
      <c r="B81" s="6">
        <v>4</v>
      </c>
      <c r="C81" s="6">
        <v>5</v>
      </c>
      <c r="D81" s="6">
        <v>3</v>
      </c>
      <c r="E81" s="6">
        <v>6</v>
      </c>
      <c r="F81" s="6">
        <v>2</v>
      </c>
      <c r="G81" s="6">
        <v>4</v>
      </c>
      <c r="H81" s="6">
        <v>5</v>
      </c>
      <c r="I81" s="6">
        <v>4</v>
      </c>
      <c r="J81" s="6">
        <v>4</v>
      </c>
      <c r="K81" s="6">
        <v>1</v>
      </c>
      <c r="L81" s="6">
        <v>5</v>
      </c>
      <c r="M81" s="6">
        <v>4</v>
      </c>
      <c r="N81" s="6">
        <v>2</v>
      </c>
      <c r="O81" s="6">
        <v>0</v>
      </c>
      <c r="P81" s="6">
        <v>6</v>
      </c>
      <c r="Q81" s="6">
        <v>6</v>
      </c>
      <c r="R81" s="6">
        <v>61</v>
      </c>
    </row>
    <row r="82" spans="1:18">
      <c r="A82" s="7" t="s">
        <v>69</v>
      </c>
      <c r="B82" s="6">
        <v>2</v>
      </c>
      <c r="C82" s="6">
        <v>1</v>
      </c>
      <c r="D82" s="6">
        <v>3</v>
      </c>
      <c r="E82" s="6">
        <v>0</v>
      </c>
      <c r="F82" s="6">
        <v>4</v>
      </c>
      <c r="G82" s="6">
        <v>2</v>
      </c>
      <c r="H82" s="6">
        <v>1</v>
      </c>
      <c r="I82" s="6">
        <v>2</v>
      </c>
      <c r="J82" s="6">
        <v>2</v>
      </c>
      <c r="K82" s="6">
        <v>5</v>
      </c>
      <c r="L82" s="6">
        <v>1</v>
      </c>
      <c r="M82" s="6">
        <v>2</v>
      </c>
      <c r="N82" s="6">
        <v>4</v>
      </c>
      <c r="O82" s="6">
        <v>5</v>
      </c>
      <c r="P82" s="6">
        <v>0</v>
      </c>
      <c r="Q82" s="6">
        <v>0</v>
      </c>
      <c r="R82" s="6">
        <v>34</v>
      </c>
    </row>
    <row r="83" spans="1:18">
      <c r="A83" s="7" t="s">
        <v>71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1</v>
      </c>
      <c r="P83" s="6">
        <v>0</v>
      </c>
      <c r="Q83" s="6">
        <v>0</v>
      </c>
      <c r="R83" s="6">
        <v>1</v>
      </c>
    </row>
    <row r="84" spans="1:18">
      <c r="A84" s="4">
        <v>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>
      <c r="A85" s="7" t="s">
        <v>66</v>
      </c>
      <c r="B85" s="6">
        <v>4</v>
      </c>
      <c r="C85" s="6">
        <v>3</v>
      </c>
      <c r="D85" s="6">
        <v>5</v>
      </c>
      <c r="E85" s="6">
        <v>2</v>
      </c>
      <c r="F85" s="6">
        <v>4</v>
      </c>
      <c r="G85" s="6">
        <v>4</v>
      </c>
      <c r="H85" s="6">
        <v>3</v>
      </c>
      <c r="I85" s="6">
        <v>4</v>
      </c>
      <c r="J85" s="6">
        <v>6</v>
      </c>
      <c r="K85" s="6">
        <v>4</v>
      </c>
      <c r="L85" s="6">
        <v>4</v>
      </c>
      <c r="M85" s="6">
        <v>3</v>
      </c>
      <c r="N85" s="6">
        <v>2</v>
      </c>
      <c r="O85" s="6">
        <v>0</v>
      </c>
      <c r="P85" s="6">
        <v>5</v>
      </c>
      <c r="Q85" s="6">
        <v>0</v>
      </c>
      <c r="R85" s="6">
        <v>53</v>
      </c>
    </row>
    <row r="86" spans="1:18">
      <c r="A86" s="7" t="s">
        <v>69</v>
      </c>
      <c r="B86" s="6">
        <v>2</v>
      </c>
      <c r="C86" s="6">
        <v>3</v>
      </c>
      <c r="D86" s="6">
        <v>1</v>
      </c>
      <c r="E86" s="6">
        <v>4</v>
      </c>
      <c r="F86" s="6">
        <v>2</v>
      </c>
      <c r="G86" s="6">
        <v>2</v>
      </c>
      <c r="H86" s="6">
        <v>3</v>
      </c>
      <c r="I86" s="6">
        <v>2</v>
      </c>
      <c r="J86" s="6">
        <v>0</v>
      </c>
      <c r="K86" s="6">
        <v>2</v>
      </c>
      <c r="L86" s="6">
        <v>1</v>
      </c>
      <c r="M86" s="6">
        <v>3</v>
      </c>
      <c r="N86" s="6">
        <v>4</v>
      </c>
      <c r="O86" s="6">
        <v>6</v>
      </c>
      <c r="P86" s="6">
        <v>1</v>
      </c>
      <c r="Q86" s="6">
        <v>6</v>
      </c>
      <c r="R86" s="6">
        <v>42</v>
      </c>
    </row>
    <row r="87" spans="1:18">
      <c r="A87" s="7" t="s">
        <v>71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1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1</v>
      </c>
    </row>
    <row r="88" spans="1:18">
      <c r="A88" s="4">
        <v>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>
      <c r="A89" s="7" t="s">
        <v>66</v>
      </c>
      <c r="B89" s="6">
        <v>3</v>
      </c>
      <c r="C89" s="6">
        <v>4</v>
      </c>
      <c r="D89" s="6">
        <v>2</v>
      </c>
      <c r="E89" s="6">
        <v>3</v>
      </c>
      <c r="F89" s="6">
        <v>4</v>
      </c>
      <c r="G89" s="6">
        <v>4</v>
      </c>
      <c r="H89" s="6">
        <v>5</v>
      </c>
      <c r="I89" s="6">
        <v>3</v>
      </c>
      <c r="J89" s="6">
        <v>1</v>
      </c>
      <c r="K89" s="6">
        <v>3</v>
      </c>
      <c r="L89" s="6">
        <v>3</v>
      </c>
      <c r="M89" s="6">
        <v>2</v>
      </c>
      <c r="N89" s="6">
        <v>6</v>
      </c>
      <c r="O89" s="6">
        <v>1</v>
      </c>
      <c r="P89" s="6">
        <v>1</v>
      </c>
      <c r="Q89" s="6">
        <v>6</v>
      </c>
      <c r="R89" s="6">
        <v>51</v>
      </c>
    </row>
    <row r="90" spans="1:18">
      <c r="A90" s="7" t="s">
        <v>69</v>
      </c>
      <c r="B90" s="6">
        <v>3</v>
      </c>
      <c r="C90" s="6">
        <v>2</v>
      </c>
      <c r="D90" s="6">
        <v>4</v>
      </c>
      <c r="E90" s="6">
        <v>3</v>
      </c>
      <c r="F90" s="6">
        <v>2</v>
      </c>
      <c r="G90" s="6">
        <v>2</v>
      </c>
      <c r="H90" s="6">
        <v>1</v>
      </c>
      <c r="I90" s="6">
        <v>3</v>
      </c>
      <c r="J90" s="6">
        <v>5</v>
      </c>
      <c r="K90" s="6">
        <v>3</v>
      </c>
      <c r="L90" s="6">
        <v>3</v>
      </c>
      <c r="M90" s="6">
        <v>4</v>
      </c>
      <c r="N90" s="6">
        <v>0</v>
      </c>
      <c r="O90" s="6">
        <v>5</v>
      </c>
      <c r="P90" s="6">
        <v>5</v>
      </c>
      <c r="Q90" s="6">
        <v>0</v>
      </c>
      <c r="R90" s="6">
        <v>45</v>
      </c>
    </row>
    <row r="91" spans="1:18">
      <c r="A91" s="7" t="s">
        <v>71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1:18">
      <c r="A92" s="4">
        <v>8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>
      <c r="A93" s="7" t="s">
        <v>66</v>
      </c>
      <c r="B93" s="6">
        <v>3</v>
      </c>
      <c r="C93" s="6">
        <v>2</v>
      </c>
      <c r="D93" s="6">
        <v>4</v>
      </c>
      <c r="E93" s="6">
        <v>6</v>
      </c>
      <c r="F93" s="6">
        <v>4</v>
      </c>
      <c r="G93" s="6">
        <v>2</v>
      </c>
      <c r="H93" s="6">
        <v>3</v>
      </c>
      <c r="I93" s="6">
        <v>5</v>
      </c>
      <c r="J93" s="6">
        <v>4</v>
      </c>
      <c r="K93" s="6">
        <v>2</v>
      </c>
      <c r="L93" s="6">
        <v>3</v>
      </c>
      <c r="M93" s="6">
        <v>4</v>
      </c>
      <c r="N93" s="6">
        <v>4</v>
      </c>
      <c r="O93" s="6">
        <v>1</v>
      </c>
      <c r="P93" s="6">
        <v>1</v>
      </c>
      <c r="Q93" s="6">
        <v>0</v>
      </c>
      <c r="R93" s="6">
        <v>48</v>
      </c>
    </row>
    <row r="94" spans="1:18">
      <c r="A94" s="7" t="s">
        <v>69</v>
      </c>
      <c r="B94" s="6">
        <v>3</v>
      </c>
      <c r="C94" s="6">
        <v>4</v>
      </c>
      <c r="D94" s="6">
        <v>2</v>
      </c>
      <c r="E94" s="6">
        <v>0</v>
      </c>
      <c r="F94" s="6">
        <v>2</v>
      </c>
      <c r="G94" s="6">
        <v>4</v>
      </c>
      <c r="H94" s="6">
        <v>3</v>
      </c>
      <c r="I94" s="6">
        <v>1</v>
      </c>
      <c r="J94" s="6">
        <v>2</v>
      </c>
      <c r="K94" s="6">
        <v>4</v>
      </c>
      <c r="L94" s="6">
        <v>3</v>
      </c>
      <c r="M94" s="6">
        <v>2</v>
      </c>
      <c r="N94" s="6">
        <v>2</v>
      </c>
      <c r="O94" s="6">
        <v>5</v>
      </c>
      <c r="P94" s="6">
        <v>5</v>
      </c>
      <c r="Q94" s="6">
        <v>6</v>
      </c>
      <c r="R94" s="6">
        <v>48</v>
      </c>
    </row>
    <row r="95" spans="1:18">
      <c r="A95" s="7" t="s">
        <v>71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</row>
    <row r="96" spans="1:18">
      <c r="A96" s="4">
        <v>9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>
      <c r="A97" s="7" t="s">
        <v>66</v>
      </c>
      <c r="B97" s="6">
        <v>1</v>
      </c>
      <c r="C97" s="6">
        <v>3</v>
      </c>
      <c r="D97" s="6">
        <v>1</v>
      </c>
      <c r="E97" s="6">
        <v>2</v>
      </c>
      <c r="F97" s="6">
        <v>2</v>
      </c>
      <c r="G97" s="6">
        <v>3</v>
      </c>
      <c r="H97" s="6">
        <v>4</v>
      </c>
      <c r="I97" s="6">
        <v>1</v>
      </c>
      <c r="J97" s="6">
        <v>4</v>
      </c>
      <c r="K97" s="6">
        <v>3</v>
      </c>
      <c r="L97" s="6">
        <v>1</v>
      </c>
      <c r="M97" s="6">
        <v>4</v>
      </c>
      <c r="N97" s="6">
        <v>3</v>
      </c>
      <c r="O97" s="6">
        <v>5</v>
      </c>
      <c r="P97" s="6">
        <v>5</v>
      </c>
      <c r="Q97" s="6">
        <v>6</v>
      </c>
      <c r="R97" s="6">
        <v>48</v>
      </c>
    </row>
    <row r="98" spans="1:18">
      <c r="A98" s="7" t="s">
        <v>69</v>
      </c>
      <c r="B98" s="6">
        <v>5</v>
      </c>
      <c r="C98" s="6">
        <v>3</v>
      </c>
      <c r="D98" s="6">
        <v>5</v>
      </c>
      <c r="E98" s="6">
        <v>4</v>
      </c>
      <c r="F98" s="6">
        <v>4</v>
      </c>
      <c r="G98" s="6">
        <v>3</v>
      </c>
      <c r="H98" s="6">
        <v>2</v>
      </c>
      <c r="I98" s="6">
        <v>4</v>
      </c>
      <c r="J98" s="6">
        <v>2</v>
      </c>
      <c r="K98" s="6">
        <v>3</v>
      </c>
      <c r="L98" s="6">
        <v>5</v>
      </c>
      <c r="M98" s="6">
        <v>2</v>
      </c>
      <c r="N98" s="6">
        <v>3</v>
      </c>
      <c r="O98" s="6">
        <v>1</v>
      </c>
      <c r="P98" s="6">
        <v>1</v>
      </c>
      <c r="Q98" s="6">
        <v>0</v>
      </c>
      <c r="R98" s="6">
        <v>47</v>
      </c>
    </row>
    <row r="99" spans="1:18">
      <c r="A99" s="7" t="s">
        <v>71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1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1</v>
      </c>
    </row>
    <row r="100" spans="1:18">
      <c r="A100" s="4">
        <v>10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>
      <c r="A101" s="7" t="s">
        <v>66</v>
      </c>
      <c r="B101" s="6">
        <v>1</v>
      </c>
      <c r="C101" s="6">
        <v>2</v>
      </c>
      <c r="D101" s="6">
        <v>2</v>
      </c>
      <c r="E101" s="6">
        <v>2</v>
      </c>
      <c r="F101" s="6">
        <v>3</v>
      </c>
      <c r="G101" s="6">
        <v>3</v>
      </c>
      <c r="H101" s="6">
        <v>1</v>
      </c>
      <c r="I101" s="6">
        <v>3</v>
      </c>
      <c r="J101" s="6">
        <v>2</v>
      </c>
      <c r="K101" s="6">
        <v>3</v>
      </c>
      <c r="L101" s="6">
        <v>1</v>
      </c>
      <c r="M101" s="6">
        <v>4</v>
      </c>
      <c r="N101" s="6">
        <v>4</v>
      </c>
      <c r="O101" s="6">
        <v>5</v>
      </c>
      <c r="P101" s="6">
        <v>6</v>
      </c>
      <c r="Q101" s="6">
        <v>0</v>
      </c>
      <c r="R101" s="6">
        <v>42</v>
      </c>
    </row>
    <row r="102" spans="1:18">
      <c r="A102" s="7" t="s">
        <v>69</v>
      </c>
      <c r="B102" s="6">
        <v>5</v>
      </c>
      <c r="C102" s="6">
        <v>3</v>
      </c>
      <c r="D102" s="6">
        <v>4</v>
      </c>
      <c r="E102" s="6">
        <v>4</v>
      </c>
      <c r="F102" s="6">
        <v>3</v>
      </c>
      <c r="G102" s="6">
        <v>3</v>
      </c>
      <c r="H102" s="6">
        <v>5</v>
      </c>
      <c r="I102" s="6">
        <v>2</v>
      </c>
      <c r="J102" s="6">
        <v>4</v>
      </c>
      <c r="K102" s="6">
        <v>3</v>
      </c>
      <c r="L102" s="6">
        <v>5</v>
      </c>
      <c r="M102" s="6">
        <v>2</v>
      </c>
      <c r="N102" s="6">
        <v>2</v>
      </c>
      <c r="O102" s="6">
        <v>1</v>
      </c>
      <c r="P102" s="6">
        <v>0</v>
      </c>
      <c r="Q102" s="6">
        <v>6</v>
      </c>
      <c r="R102" s="6">
        <v>52</v>
      </c>
    </row>
    <row r="103" spans="1:18">
      <c r="A103" s="7" t="s">
        <v>71</v>
      </c>
      <c r="B103" s="6">
        <v>0</v>
      </c>
      <c r="C103" s="6">
        <v>1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1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2</v>
      </c>
    </row>
    <row r="104" spans="1:18">
      <c r="A104" s="4">
        <v>11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>
      <c r="A105" s="7" t="s">
        <v>66</v>
      </c>
      <c r="B105" s="6">
        <v>5</v>
      </c>
      <c r="C105" s="6">
        <v>4</v>
      </c>
      <c r="D105" s="6">
        <v>2</v>
      </c>
      <c r="E105" s="6">
        <v>4</v>
      </c>
      <c r="F105" s="6">
        <v>2</v>
      </c>
      <c r="G105" s="6">
        <v>1</v>
      </c>
      <c r="H105" s="6">
        <v>3</v>
      </c>
      <c r="I105" s="6">
        <v>2</v>
      </c>
      <c r="J105" s="6">
        <v>2</v>
      </c>
      <c r="K105" s="6">
        <v>1</v>
      </c>
      <c r="L105" s="6">
        <v>2</v>
      </c>
      <c r="M105" s="6">
        <v>3</v>
      </c>
      <c r="N105" s="6">
        <v>3</v>
      </c>
      <c r="O105" s="6">
        <v>4</v>
      </c>
      <c r="P105" s="6">
        <v>1</v>
      </c>
      <c r="Q105" s="6">
        <v>6</v>
      </c>
      <c r="R105" s="6">
        <v>45</v>
      </c>
    </row>
    <row r="106" spans="1:18">
      <c r="A106" s="7" t="s">
        <v>69</v>
      </c>
      <c r="B106" s="6">
        <v>1</v>
      </c>
      <c r="C106" s="6">
        <v>2</v>
      </c>
      <c r="D106" s="6">
        <v>4</v>
      </c>
      <c r="E106" s="6">
        <v>2</v>
      </c>
      <c r="F106" s="6">
        <v>4</v>
      </c>
      <c r="G106" s="6">
        <v>5</v>
      </c>
      <c r="H106" s="6">
        <v>3</v>
      </c>
      <c r="I106" s="6">
        <v>4</v>
      </c>
      <c r="J106" s="6">
        <v>4</v>
      </c>
      <c r="K106" s="6">
        <v>5</v>
      </c>
      <c r="L106" s="6">
        <v>4</v>
      </c>
      <c r="M106" s="6">
        <v>3</v>
      </c>
      <c r="N106" s="6">
        <v>3</v>
      </c>
      <c r="O106" s="6">
        <v>2</v>
      </c>
      <c r="P106" s="6">
        <v>5</v>
      </c>
      <c r="Q106" s="6">
        <v>0</v>
      </c>
      <c r="R106" s="6">
        <v>51</v>
      </c>
    </row>
    <row r="107" spans="1:18">
      <c r="A107" s="7" t="s">
        <v>71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</row>
    <row r="108" spans="1:18">
      <c r="A108" s="4">
        <v>12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>
      <c r="A109" s="7" t="s">
        <v>66</v>
      </c>
      <c r="B109" s="6">
        <v>3</v>
      </c>
      <c r="C109" s="6">
        <v>0</v>
      </c>
      <c r="D109" s="6">
        <v>4</v>
      </c>
      <c r="E109" s="6">
        <v>0</v>
      </c>
      <c r="F109" s="6">
        <v>1</v>
      </c>
      <c r="G109" s="6">
        <v>3</v>
      </c>
      <c r="H109" s="6">
        <v>2</v>
      </c>
      <c r="I109" s="6">
        <v>1</v>
      </c>
      <c r="J109" s="6">
        <v>0</v>
      </c>
      <c r="K109" s="6">
        <v>1</v>
      </c>
      <c r="L109" s="6">
        <v>5</v>
      </c>
      <c r="M109" s="6">
        <v>2</v>
      </c>
      <c r="N109" s="6">
        <v>3</v>
      </c>
      <c r="O109" s="6">
        <v>5</v>
      </c>
      <c r="P109" s="6">
        <v>4</v>
      </c>
      <c r="Q109" s="6">
        <v>0</v>
      </c>
      <c r="R109" s="6">
        <v>34</v>
      </c>
    </row>
    <row r="110" spans="1:18">
      <c r="A110" s="7" t="s">
        <v>69</v>
      </c>
      <c r="B110" s="6">
        <v>3</v>
      </c>
      <c r="C110" s="6">
        <v>6</v>
      </c>
      <c r="D110" s="6">
        <v>2</v>
      </c>
      <c r="E110" s="6">
        <v>6</v>
      </c>
      <c r="F110" s="6">
        <v>5</v>
      </c>
      <c r="G110" s="6">
        <v>3</v>
      </c>
      <c r="H110" s="6">
        <v>4</v>
      </c>
      <c r="I110" s="6">
        <v>5</v>
      </c>
      <c r="J110" s="6">
        <v>6</v>
      </c>
      <c r="K110" s="6">
        <v>5</v>
      </c>
      <c r="L110" s="6">
        <v>1</v>
      </c>
      <c r="M110" s="6">
        <v>4</v>
      </c>
      <c r="N110" s="6">
        <v>3</v>
      </c>
      <c r="O110" s="6">
        <v>1</v>
      </c>
      <c r="P110" s="6">
        <v>2</v>
      </c>
      <c r="Q110" s="6">
        <v>6</v>
      </c>
      <c r="R110" s="6">
        <v>62</v>
      </c>
    </row>
    <row r="111" spans="1:18">
      <c r="A111" s="7" t="s">
        <v>71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1:18">
      <c r="A112" s="4">
        <v>13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>
      <c r="A113" s="7" t="s">
        <v>66</v>
      </c>
      <c r="B113" s="6">
        <v>3</v>
      </c>
      <c r="C113" s="6">
        <v>2</v>
      </c>
      <c r="D113" s="6">
        <v>1</v>
      </c>
      <c r="E113" s="6">
        <v>2</v>
      </c>
      <c r="F113" s="6">
        <v>2</v>
      </c>
      <c r="G113" s="6">
        <v>1</v>
      </c>
      <c r="H113" s="6">
        <v>1</v>
      </c>
      <c r="I113" s="6">
        <v>2</v>
      </c>
      <c r="J113" s="6">
        <v>2</v>
      </c>
      <c r="K113" s="6">
        <v>4</v>
      </c>
      <c r="L113" s="6">
        <v>1</v>
      </c>
      <c r="M113" s="6">
        <v>2</v>
      </c>
      <c r="N113" s="6">
        <v>3</v>
      </c>
      <c r="O113" s="6">
        <v>1</v>
      </c>
      <c r="P113" s="6">
        <v>1</v>
      </c>
      <c r="Q113" s="6">
        <v>5</v>
      </c>
      <c r="R113" s="6">
        <v>33</v>
      </c>
    </row>
    <row r="114" spans="1:18">
      <c r="A114" s="7" t="s">
        <v>69</v>
      </c>
      <c r="B114" s="6">
        <v>2</v>
      </c>
      <c r="C114" s="6">
        <v>2</v>
      </c>
      <c r="D114" s="6">
        <v>4</v>
      </c>
      <c r="E114" s="6">
        <v>3</v>
      </c>
      <c r="F114" s="6">
        <v>3</v>
      </c>
      <c r="G114" s="6">
        <v>4</v>
      </c>
      <c r="H114" s="6">
        <v>4</v>
      </c>
      <c r="I114" s="6">
        <v>3</v>
      </c>
      <c r="J114" s="6">
        <v>3</v>
      </c>
      <c r="K114" s="6">
        <v>1</v>
      </c>
      <c r="L114" s="6">
        <v>4</v>
      </c>
      <c r="M114" s="6">
        <v>3</v>
      </c>
      <c r="N114" s="6">
        <v>2</v>
      </c>
      <c r="O114" s="6">
        <v>4</v>
      </c>
      <c r="P114" s="6">
        <v>4</v>
      </c>
      <c r="Q114" s="6">
        <v>0</v>
      </c>
      <c r="R114" s="6">
        <v>46</v>
      </c>
    </row>
    <row r="115" spans="1:18">
      <c r="A115" s="7" t="s">
        <v>71</v>
      </c>
      <c r="B115" s="6">
        <v>0</v>
      </c>
      <c r="C115" s="6">
        <v>1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1</v>
      </c>
    </row>
    <row r="116" spans="1:18">
      <c r="A116" s="4">
        <v>14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>
      <c r="A117" s="7" t="s">
        <v>66</v>
      </c>
      <c r="B117" s="6">
        <v>1</v>
      </c>
      <c r="C117" s="6">
        <v>1</v>
      </c>
      <c r="D117" s="6">
        <v>2</v>
      </c>
      <c r="E117" s="6">
        <v>1</v>
      </c>
      <c r="F117" s="6">
        <v>3</v>
      </c>
      <c r="G117" s="6">
        <v>2</v>
      </c>
      <c r="H117" s="6">
        <v>2</v>
      </c>
      <c r="I117" s="6">
        <v>2</v>
      </c>
      <c r="J117" s="6">
        <v>4</v>
      </c>
      <c r="K117" s="6">
        <v>2</v>
      </c>
      <c r="L117" s="6">
        <v>3</v>
      </c>
      <c r="M117" s="6">
        <v>1</v>
      </c>
      <c r="N117" s="6">
        <v>1</v>
      </c>
      <c r="O117" s="6">
        <v>0</v>
      </c>
      <c r="P117" s="6">
        <v>4</v>
      </c>
      <c r="Q117" s="6">
        <v>0</v>
      </c>
      <c r="R117" s="6">
        <v>29</v>
      </c>
    </row>
    <row r="118" spans="1:18">
      <c r="A118" s="7" t="s">
        <v>69</v>
      </c>
      <c r="B118" s="6">
        <v>4</v>
      </c>
      <c r="C118" s="6">
        <v>4</v>
      </c>
      <c r="D118" s="6">
        <v>3</v>
      </c>
      <c r="E118" s="6">
        <v>4</v>
      </c>
      <c r="F118" s="6">
        <v>2</v>
      </c>
      <c r="G118" s="6">
        <v>3</v>
      </c>
      <c r="H118" s="6">
        <v>3</v>
      </c>
      <c r="I118" s="6">
        <v>3</v>
      </c>
      <c r="J118" s="6">
        <v>1</v>
      </c>
      <c r="K118" s="6">
        <v>2</v>
      </c>
      <c r="L118" s="6">
        <v>1</v>
      </c>
      <c r="M118" s="6">
        <v>4</v>
      </c>
      <c r="N118" s="6">
        <v>3</v>
      </c>
      <c r="O118" s="6">
        <v>5</v>
      </c>
      <c r="P118" s="6">
        <v>1</v>
      </c>
      <c r="Q118" s="6">
        <v>5</v>
      </c>
      <c r="R118" s="6">
        <v>48</v>
      </c>
    </row>
    <row r="119" spans="1:18">
      <c r="A119" s="7" t="s">
        <v>71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1</v>
      </c>
      <c r="L119" s="6">
        <v>1</v>
      </c>
      <c r="M119" s="6">
        <v>0</v>
      </c>
      <c r="N119" s="6">
        <v>1</v>
      </c>
      <c r="O119" s="6">
        <v>0</v>
      </c>
      <c r="P119" s="6">
        <v>0</v>
      </c>
      <c r="Q119" s="6">
        <v>0</v>
      </c>
      <c r="R119" s="6">
        <v>3</v>
      </c>
    </row>
    <row r="120" spans="1:18">
      <c r="A120" s="4">
        <v>15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>
      <c r="A121" s="7" t="s">
        <v>66</v>
      </c>
      <c r="B121" s="6">
        <v>1</v>
      </c>
      <c r="C121" s="6">
        <v>2</v>
      </c>
      <c r="D121" s="6">
        <v>2</v>
      </c>
      <c r="E121" s="6">
        <v>0</v>
      </c>
      <c r="F121" s="6">
        <v>1</v>
      </c>
      <c r="G121" s="6">
        <v>0</v>
      </c>
      <c r="H121" s="6">
        <v>3</v>
      </c>
      <c r="I121" s="6">
        <v>3</v>
      </c>
      <c r="J121" s="6">
        <v>4</v>
      </c>
      <c r="K121" s="6">
        <v>2</v>
      </c>
      <c r="L121" s="6">
        <v>1</v>
      </c>
      <c r="M121" s="6">
        <v>2</v>
      </c>
      <c r="N121" s="6">
        <v>1</v>
      </c>
      <c r="O121" s="6">
        <v>1</v>
      </c>
      <c r="P121" s="6">
        <v>0</v>
      </c>
      <c r="Q121" s="6">
        <v>5</v>
      </c>
      <c r="R121" s="6">
        <v>28</v>
      </c>
    </row>
    <row r="122" spans="1:18">
      <c r="A122" s="7" t="s">
        <v>69</v>
      </c>
      <c r="B122" s="6">
        <v>4</v>
      </c>
      <c r="C122" s="6">
        <v>3</v>
      </c>
      <c r="D122" s="6">
        <v>3</v>
      </c>
      <c r="E122" s="6">
        <v>5</v>
      </c>
      <c r="F122" s="6">
        <v>4</v>
      </c>
      <c r="G122" s="6">
        <v>5</v>
      </c>
      <c r="H122" s="6">
        <v>2</v>
      </c>
      <c r="I122" s="6">
        <v>2</v>
      </c>
      <c r="J122" s="6">
        <v>1</v>
      </c>
      <c r="K122" s="6">
        <v>3</v>
      </c>
      <c r="L122" s="6">
        <v>4</v>
      </c>
      <c r="M122" s="6">
        <v>3</v>
      </c>
      <c r="N122" s="6">
        <v>4</v>
      </c>
      <c r="O122" s="6">
        <v>4</v>
      </c>
      <c r="P122" s="6">
        <v>5</v>
      </c>
      <c r="Q122" s="6">
        <v>0</v>
      </c>
      <c r="R122" s="6">
        <v>52</v>
      </c>
    </row>
    <row r="123" spans="1:18">
      <c r="A123" s="7" t="s">
        <v>71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</row>
    <row r="124" spans="1:18">
      <c r="A124" s="4">
        <v>16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>
      <c r="A125" s="7" t="s">
        <v>66</v>
      </c>
      <c r="B125" s="6">
        <v>2</v>
      </c>
      <c r="C125" s="6">
        <v>2</v>
      </c>
      <c r="D125" s="6">
        <v>3</v>
      </c>
      <c r="E125" s="6">
        <v>1</v>
      </c>
      <c r="F125" s="6">
        <v>1</v>
      </c>
      <c r="G125" s="6">
        <v>1</v>
      </c>
      <c r="H125" s="6">
        <v>1</v>
      </c>
      <c r="I125" s="6">
        <v>2</v>
      </c>
      <c r="J125" s="6">
        <v>1</v>
      </c>
      <c r="K125" s="6">
        <v>2</v>
      </c>
      <c r="L125" s="6">
        <v>2</v>
      </c>
      <c r="M125" s="6">
        <v>0</v>
      </c>
      <c r="N125" s="6">
        <v>2</v>
      </c>
      <c r="O125" s="6">
        <v>0</v>
      </c>
      <c r="P125" s="6">
        <v>0</v>
      </c>
      <c r="Q125" s="6">
        <v>0</v>
      </c>
      <c r="R125" s="6">
        <v>20</v>
      </c>
    </row>
    <row r="126" spans="1:18">
      <c r="A126" s="7" t="s">
        <v>69</v>
      </c>
      <c r="B126" s="6">
        <v>3</v>
      </c>
      <c r="C126" s="6">
        <v>3</v>
      </c>
      <c r="D126" s="6">
        <v>2</v>
      </c>
      <c r="E126" s="6">
        <v>4</v>
      </c>
      <c r="F126" s="6">
        <v>4</v>
      </c>
      <c r="G126" s="6">
        <v>4</v>
      </c>
      <c r="H126" s="6">
        <v>4</v>
      </c>
      <c r="I126" s="6">
        <v>3</v>
      </c>
      <c r="J126" s="6">
        <v>4</v>
      </c>
      <c r="K126" s="6">
        <v>3</v>
      </c>
      <c r="L126" s="6">
        <v>3</v>
      </c>
      <c r="M126" s="6">
        <v>5</v>
      </c>
      <c r="N126" s="6">
        <v>3</v>
      </c>
      <c r="O126" s="6">
        <v>5</v>
      </c>
      <c r="P126" s="6">
        <v>5</v>
      </c>
      <c r="Q126" s="6">
        <v>5</v>
      </c>
      <c r="R126" s="6">
        <v>60</v>
      </c>
    </row>
    <row r="127" spans="1:18">
      <c r="A127" s="7" t="s">
        <v>71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</row>
    <row r="128" spans="1:18">
      <c r="A128" s="4" t="s">
        <v>67</v>
      </c>
      <c r="B128" s="6">
        <v>46</v>
      </c>
      <c r="C128" s="6">
        <v>45</v>
      </c>
      <c r="D128" s="6">
        <v>46</v>
      </c>
      <c r="E128" s="6">
        <v>46</v>
      </c>
      <c r="F128" s="6">
        <v>46</v>
      </c>
      <c r="G128" s="6">
        <v>46</v>
      </c>
      <c r="H128" s="6">
        <v>46</v>
      </c>
      <c r="I128" s="6">
        <v>45</v>
      </c>
      <c r="J128" s="6">
        <v>46</v>
      </c>
      <c r="K128" s="6">
        <v>45</v>
      </c>
      <c r="L128" s="6">
        <v>44</v>
      </c>
      <c r="M128" s="6">
        <v>46</v>
      </c>
      <c r="N128" s="6">
        <v>45</v>
      </c>
      <c r="O128" s="6">
        <v>44</v>
      </c>
      <c r="P128" s="6">
        <v>46</v>
      </c>
      <c r="Q128" s="6">
        <v>46</v>
      </c>
      <c r="R128" s="6">
        <v>728</v>
      </c>
    </row>
    <row r="129" spans="1:18">
      <c r="A129" s="4" t="s">
        <v>68</v>
      </c>
      <c r="B129" s="6">
        <v>46</v>
      </c>
      <c r="C129" s="6">
        <v>45</v>
      </c>
      <c r="D129" s="6">
        <v>46</v>
      </c>
      <c r="E129" s="6">
        <v>46</v>
      </c>
      <c r="F129" s="6">
        <v>46</v>
      </c>
      <c r="G129" s="6">
        <v>46</v>
      </c>
      <c r="H129" s="6">
        <v>46</v>
      </c>
      <c r="I129" s="6">
        <v>45</v>
      </c>
      <c r="J129" s="6">
        <v>46</v>
      </c>
      <c r="K129" s="6">
        <v>45</v>
      </c>
      <c r="L129" s="6">
        <v>44</v>
      </c>
      <c r="M129" s="6">
        <v>46</v>
      </c>
      <c r="N129" s="6">
        <v>45</v>
      </c>
      <c r="O129" s="6">
        <v>44</v>
      </c>
      <c r="P129" s="6">
        <v>46</v>
      </c>
      <c r="Q129" s="6">
        <v>46</v>
      </c>
      <c r="R129" s="6">
        <v>728</v>
      </c>
    </row>
    <row r="130" spans="1:18">
      <c r="A130" s="4" t="s">
        <v>70</v>
      </c>
      <c r="B130" s="6">
        <v>0</v>
      </c>
      <c r="C130" s="6">
        <v>2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2</v>
      </c>
      <c r="J130" s="6">
        <v>0</v>
      </c>
      <c r="K130" s="6">
        <v>2</v>
      </c>
      <c r="L130" s="6">
        <v>4</v>
      </c>
      <c r="M130" s="6">
        <v>0</v>
      </c>
      <c r="N130" s="6">
        <v>2</v>
      </c>
      <c r="O130" s="6">
        <v>2</v>
      </c>
      <c r="P130" s="6">
        <v>0</v>
      </c>
      <c r="Q130" s="6">
        <v>0</v>
      </c>
      <c r="R130" s="6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J124"/>
  <sheetViews>
    <sheetView topLeftCell="T4" workbookViewId="0">
      <selection activeCell="AD12" sqref="AD12"/>
    </sheetView>
  </sheetViews>
  <sheetFormatPr defaultRowHeight="12.75"/>
  <cols>
    <col min="1" max="1" width="13.85546875" bestFit="1" customWidth="1"/>
    <col min="2" max="2" width="12.140625" customWidth="1"/>
    <col min="17" max="17" width="13.85546875" customWidth="1"/>
    <col min="18" max="18" width="16.140625" customWidth="1"/>
    <col min="30" max="30" width="13.85546875" customWidth="1"/>
    <col min="31" max="31" width="17" customWidth="1"/>
    <col min="32" max="35" width="8.140625" customWidth="1"/>
    <col min="36" max="36" width="11.7109375" bestFit="1" customWidth="1"/>
  </cols>
  <sheetData>
    <row r="1" spans="1:36">
      <c r="A1" s="3" t="s">
        <v>1</v>
      </c>
      <c r="B1" t="s">
        <v>40</v>
      </c>
      <c r="Q1" s="3" t="s">
        <v>1</v>
      </c>
      <c r="R1" t="s">
        <v>74</v>
      </c>
    </row>
    <row r="2" spans="1:36">
      <c r="A2" s="3" t="s">
        <v>2</v>
      </c>
      <c r="B2" t="s">
        <v>40</v>
      </c>
      <c r="Q2" s="3" t="s">
        <v>2</v>
      </c>
      <c r="R2" t="s">
        <v>40</v>
      </c>
      <c r="AD2" s="3" t="s">
        <v>2</v>
      </c>
      <c r="AE2" t="s">
        <v>40</v>
      </c>
    </row>
    <row r="3" spans="1:36">
      <c r="A3" s="3" t="s">
        <v>4</v>
      </c>
      <c r="B3" t="s">
        <v>40</v>
      </c>
      <c r="Q3" s="3" t="s">
        <v>4</v>
      </c>
      <c r="R3" t="s">
        <v>40</v>
      </c>
      <c r="AD3" s="3" t="s">
        <v>4</v>
      </c>
      <c r="AE3" t="s">
        <v>40</v>
      </c>
    </row>
    <row r="4" spans="1:36">
      <c r="A4" s="3" t="s">
        <v>5</v>
      </c>
      <c r="B4" t="s">
        <v>40</v>
      </c>
      <c r="Q4" s="3" t="s">
        <v>5</v>
      </c>
      <c r="R4" t="s">
        <v>40</v>
      </c>
      <c r="AD4" s="3" t="s">
        <v>5</v>
      </c>
      <c r="AE4" t="s">
        <v>40</v>
      </c>
    </row>
    <row r="5" spans="1:36">
      <c r="A5" s="3" t="s">
        <v>8</v>
      </c>
      <c r="B5" t="s">
        <v>40</v>
      </c>
      <c r="Q5" s="3" t="s">
        <v>8</v>
      </c>
      <c r="R5" t="s">
        <v>40</v>
      </c>
      <c r="AD5" s="3" t="s">
        <v>8</v>
      </c>
      <c r="AE5" t="s">
        <v>40</v>
      </c>
    </row>
    <row r="7" spans="1:36">
      <c r="A7" s="3" t="s">
        <v>39</v>
      </c>
      <c r="B7" t="s">
        <v>75</v>
      </c>
      <c r="Q7" s="3" t="s">
        <v>39</v>
      </c>
      <c r="R7" t="s">
        <v>75</v>
      </c>
      <c r="AD7" s="3" t="s">
        <v>75</v>
      </c>
      <c r="AE7" s="3" t="s">
        <v>56</v>
      </c>
    </row>
    <row r="8" spans="1:36">
      <c r="A8" s="4">
        <v>26</v>
      </c>
      <c r="B8" s="2">
        <v>1</v>
      </c>
      <c r="Q8" s="4" t="s">
        <v>199</v>
      </c>
      <c r="R8" s="2">
        <v>2</v>
      </c>
      <c r="S8" s="22">
        <f>R8/$R$24</f>
        <v>1.5625000000000001E-3</v>
      </c>
      <c r="AD8" s="3" t="s">
        <v>39</v>
      </c>
      <c r="AE8">
        <v>2013</v>
      </c>
      <c r="AF8">
        <v>2014</v>
      </c>
      <c r="AG8">
        <v>2015</v>
      </c>
      <c r="AH8">
        <v>2016</v>
      </c>
      <c r="AI8">
        <v>2017</v>
      </c>
      <c r="AJ8" t="s">
        <v>38</v>
      </c>
    </row>
    <row r="9" spans="1:36">
      <c r="A9" s="4">
        <v>27</v>
      </c>
      <c r="B9" s="2">
        <v>1</v>
      </c>
      <c r="Q9" s="4" t="s">
        <v>200</v>
      </c>
      <c r="R9" s="2">
        <v>12</v>
      </c>
      <c r="S9" s="22">
        <f t="shared" ref="S9:S24" si="0">R9/$R$24</f>
        <v>9.3749999999999997E-3</v>
      </c>
      <c r="AD9" s="4" t="s">
        <v>199</v>
      </c>
      <c r="AE9" s="2"/>
      <c r="AF9" s="2">
        <v>2</v>
      </c>
      <c r="AG9" s="2"/>
      <c r="AH9" s="2"/>
      <c r="AI9" s="2"/>
      <c r="AJ9" s="2">
        <v>2</v>
      </c>
    </row>
    <row r="10" spans="1:36">
      <c r="A10" s="4">
        <v>31</v>
      </c>
      <c r="B10" s="2">
        <v>1</v>
      </c>
      <c r="Q10" s="4" t="s">
        <v>201</v>
      </c>
      <c r="R10" s="2">
        <v>40</v>
      </c>
      <c r="S10" s="22">
        <f t="shared" si="0"/>
        <v>3.125E-2</v>
      </c>
      <c r="AD10" s="4" t="s">
        <v>200</v>
      </c>
      <c r="AE10" s="2">
        <v>1</v>
      </c>
      <c r="AF10" s="2"/>
      <c r="AG10" s="2">
        <v>1</v>
      </c>
      <c r="AH10" s="2">
        <v>5</v>
      </c>
      <c r="AI10" s="2">
        <v>5</v>
      </c>
      <c r="AJ10" s="2">
        <v>12</v>
      </c>
    </row>
    <row r="11" spans="1:36">
      <c r="A11" s="4">
        <v>32</v>
      </c>
      <c r="B11" s="2">
        <v>2</v>
      </c>
      <c r="Q11" s="4" t="s">
        <v>202</v>
      </c>
      <c r="R11" s="2">
        <v>122</v>
      </c>
      <c r="S11" s="22">
        <f t="shared" si="0"/>
        <v>9.5312499999999994E-2</v>
      </c>
      <c r="AD11" s="4" t="s">
        <v>201</v>
      </c>
      <c r="AE11" s="2">
        <v>12</v>
      </c>
      <c r="AF11" s="2">
        <v>3</v>
      </c>
      <c r="AG11" s="2">
        <v>7</v>
      </c>
      <c r="AH11" s="2">
        <v>6</v>
      </c>
      <c r="AI11" s="2">
        <v>12</v>
      </c>
      <c r="AJ11" s="2">
        <v>40</v>
      </c>
    </row>
    <row r="12" spans="1:36">
      <c r="A12" s="4">
        <v>33</v>
      </c>
      <c r="B12" s="2">
        <v>1</v>
      </c>
      <c r="Q12" s="4" t="s">
        <v>203</v>
      </c>
      <c r="R12" s="2">
        <v>180</v>
      </c>
      <c r="S12" s="22">
        <f t="shared" si="0"/>
        <v>0.140625</v>
      </c>
      <c r="AD12" s="4" t="s">
        <v>202</v>
      </c>
      <c r="AE12" s="2">
        <v>25</v>
      </c>
      <c r="AF12" s="2">
        <v>29</v>
      </c>
      <c r="AG12" s="2">
        <v>17</v>
      </c>
      <c r="AH12" s="2">
        <v>21</v>
      </c>
      <c r="AI12" s="2">
        <v>30</v>
      </c>
      <c r="AJ12" s="2">
        <v>122</v>
      </c>
    </row>
    <row r="13" spans="1:36">
      <c r="A13" s="4">
        <v>34</v>
      </c>
      <c r="B13" s="2">
        <v>4</v>
      </c>
      <c r="Q13" s="4" t="s">
        <v>204</v>
      </c>
      <c r="R13" s="2">
        <v>214</v>
      </c>
      <c r="S13" s="22">
        <f t="shared" si="0"/>
        <v>0.16718749999999999</v>
      </c>
      <c r="AD13" s="4" t="s">
        <v>203</v>
      </c>
      <c r="AE13" s="2">
        <v>32</v>
      </c>
      <c r="AF13" s="2">
        <v>39</v>
      </c>
      <c r="AG13" s="2">
        <v>30</v>
      </c>
      <c r="AH13" s="2">
        <v>30</v>
      </c>
      <c r="AI13" s="2">
        <v>49</v>
      </c>
      <c r="AJ13" s="2">
        <v>180</v>
      </c>
    </row>
    <row r="14" spans="1:36">
      <c r="A14" s="4">
        <v>37</v>
      </c>
      <c r="B14" s="2">
        <v>2</v>
      </c>
      <c r="Q14" s="4" t="s">
        <v>205</v>
      </c>
      <c r="R14" s="2">
        <v>232</v>
      </c>
      <c r="S14" s="22">
        <f t="shared" si="0"/>
        <v>0.18124999999999999</v>
      </c>
      <c r="AD14" s="4" t="s">
        <v>204</v>
      </c>
      <c r="AE14" s="2">
        <v>28</v>
      </c>
      <c r="AF14" s="2">
        <v>44</v>
      </c>
      <c r="AG14" s="2">
        <v>56</v>
      </c>
      <c r="AH14" s="2">
        <v>51</v>
      </c>
      <c r="AI14" s="2">
        <v>35</v>
      </c>
      <c r="AJ14" s="2">
        <v>214</v>
      </c>
    </row>
    <row r="15" spans="1:36">
      <c r="A15" s="4">
        <v>39</v>
      </c>
      <c r="B15" s="2">
        <v>1</v>
      </c>
      <c r="Q15" s="4" t="s">
        <v>206</v>
      </c>
      <c r="R15" s="2">
        <v>214</v>
      </c>
      <c r="S15" s="22">
        <f t="shared" si="0"/>
        <v>0.16718749999999999</v>
      </c>
      <c r="AD15" s="4" t="s">
        <v>205</v>
      </c>
      <c r="AE15" s="2">
        <v>47</v>
      </c>
      <c r="AF15" s="2">
        <v>49</v>
      </c>
      <c r="AG15" s="2">
        <v>49</v>
      </c>
      <c r="AH15" s="2">
        <v>50</v>
      </c>
      <c r="AI15" s="2">
        <v>37</v>
      </c>
      <c r="AJ15" s="2">
        <v>232</v>
      </c>
    </row>
    <row r="16" spans="1:36">
      <c r="A16" s="4">
        <v>40</v>
      </c>
      <c r="B16" s="2">
        <v>3</v>
      </c>
      <c r="Q16" s="4" t="s">
        <v>191</v>
      </c>
      <c r="R16" s="2">
        <v>138</v>
      </c>
      <c r="S16" s="22">
        <f t="shared" si="0"/>
        <v>0.10781250000000001</v>
      </c>
      <c r="AD16" s="4" t="s">
        <v>206</v>
      </c>
      <c r="AE16" s="2">
        <v>48</v>
      </c>
      <c r="AF16" s="2">
        <v>38</v>
      </c>
      <c r="AG16" s="2">
        <v>42</v>
      </c>
      <c r="AH16" s="2">
        <v>40</v>
      </c>
      <c r="AI16" s="2">
        <v>46</v>
      </c>
      <c r="AJ16" s="2">
        <v>214</v>
      </c>
    </row>
    <row r="17" spans="1:36">
      <c r="A17" s="4">
        <v>41</v>
      </c>
      <c r="B17" s="2">
        <v>3</v>
      </c>
      <c r="Q17" s="4" t="s">
        <v>192</v>
      </c>
      <c r="R17" s="2">
        <v>68</v>
      </c>
      <c r="S17" s="22">
        <f t="shared" si="0"/>
        <v>5.3124999999999999E-2</v>
      </c>
      <c r="AD17" s="4" t="s">
        <v>191</v>
      </c>
      <c r="AE17" s="2">
        <v>32</v>
      </c>
      <c r="AF17" s="2">
        <v>24</v>
      </c>
      <c r="AG17" s="2">
        <v>26</v>
      </c>
      <c r="AH17" s="2">
        <v>29</v>
      </c>
      <c r="AI17" s="2">
        <v>27</v>
      </c>
      <c r="AJ17" s="2">
        <v>138</v>
      </c>
    </row>
    <row r="18" spans="1:36">
      <c r="A18" s="4">
        <v>42</v>
      </c>
      <c r="B18" s="2">
        <v>1</v>
      </c>
      <c r="Q18" s="4" t="s">
        <v>193</v>
      </c>
      <c r="R18" s="2">
        <v>31</v>
      </c>
      <c r="S18" s="22">
        <f t="shared" si="0"/>
        <v>2.4218750000000001E-2</v>
      </c>
      <c r="AD18" s="4" t="s">
        <v>192</v>
      </c>
      <c r="AE18" s="2">
        <v>11</v>
      </c>
      <c r="AF18" s="2">
        <v>15</v>
      </c>
      <c r="AG18" s="2">
        <v>18</v>
      </c>
      <c r="AH18" s="2">
        <v>13</v>
      </c>
      <c r="AI18" s="2">
        <v>11</v>
      </c>
      <c r="AJ18" s="2">
        <v>68</v>
      </c>
    </row>
    <row r="19" spans="1:36">
      <c r="A19" s="4">
        <v>43</v>
      </c>
      <c r="B19" s="2">
        <v>4</v>
      </c>
      <c r="Q19" s="4" t="s">
        <v>194</v>
      </c>
      <c r="R19" s="2">
        <v>18</v>
      </c>
      <c r="S19" s="22">
        <f t="shared" si="0"/>
        <v>1.40625E-2</v>
      </c>
      <c r="AD19" s="4" t="s">
        <v>193</v>
      </c>
      <c r="AE19" s="2">
        <v>8</v>
      </c>
      <c r="AF19" s="2">
        <v>8</v>
      </c>
      <c r="AG19" s="2">
        <v>6</v>
      </c>
      <c r="AH19" s="2">
        <v>5</v>
      </c>
      <c r="AI19" s="2">
        <v>4</v>
      </c>
      <c r="AJ19" s="2">
        <v>31</v>
      </c>
    </row>
    <row r="20" spans="1:36">
      <c r="A20" s="4">
        <v>44</v>
      </c>
      <c r="B20" s="2">
        <v>4</v>
      </c>
      <c r="Q20" s="4" t="s">
        <v>195</v>
      </c>
      <c r="R20" s="2">
        <v>5</v>
      </c>
      <c r="S20" s="22">
        <f t="shared" si="0"/>
        <v>3.90625E-3</v>
      </c>
      <c r="AD20" s="4" t="s">
        <v>194</v>
      </c>
      <c r="AE20" s="2">
        <v>8</v>
      </c>
      <c r="AF20" s="2">
        <v>3</v>
      </c>
      <c r="AG20" s="2">
        <v>1</v>
      </c>
      <c r="AH20" s="2">
        <v>6</v>
      </c>
      <c r="AI20" s="2"/>
      <c r="AJ20" s="2">
        <v>18</v>
      </c>
    </row>
    <row r="21" spans="1:36">
      <c r="A21" s="4">
        <v>45</v>
      </c>
      <c r="B21" s="2">
        <v>6</v>
      </c>
      <c r="Q21" s="4" t="s">
        <v>196</v>
      </c>
      <c r="R21" s="2">
        <v>2</v>
      </c>
      <c r="S21" s="22">
        <f t="shared" si="0"/>
        <v>1.5625000000000001E-3</v>
      </c>
      <c r="AD21" s="4" t="s">
        <v>195</v>
      </c>
      <c r="AE21" s="2">
        <v>2</v>
      </c>
      <c r="AF21" s="2">
        <v>1</v>
      </c>
      <c r="AG21" s="2">
        <v>2</v>
      </c>
      <c r="AH21" s="2"/>
      <c r="AI21" s="2"/>
      <c r="AJ21" s="2">
        <v>5</v>
      </c>
    </row>
    <row r="22" spans="1:36">
      <c r="A22" s="4">
        <v>46</v>
      </c>
      <c r="B22" s="2">
        <v>6</v>
      </c>
      <c r="Q22" s="4" t="s">
        <v>197</v>
      </c>
      <c r="R22" s="2">
        <v>1</v>
      </c>
      <c r="S22" s="22">
        <f t="shared" si="0"/>
        <v>7.8125000000000004E-4</v>
      </c>
      <c r="AD22" s="4" t="s">
        <v>196</v>
      </c>
      <c r="AE22" s="2">
        <v>1</v>
      </c>
      <c r="AF22" s="2">
        <v>1</v>
      </c>
      <c r="AG22" s="2"/>
      <c r="AH22" s="2"/>
      <c r="AI22" s="2"/>
      <c r="AJ22" s="2">
        <v>2</v>
      </c>
    </row>
    <row r="23" spans="1:36">
      <c r="A23" s="4">
        <v>47</v>
      </c>
      <c r="B23" s="2">
        <v>5</v>
      </c>
      <c r="Q23" s="4" t="s">
        <v>198</v>
      </c>
      <c r="R23" s="2">
        <v>1</v>
      </c>
      <c r="S23" s="22">
        <f t="shared" si="0"/>
        <v>7.8125000000000004E-4</v>
      </c>
      <c r="AD23" s="4" t="s">
        <v>197</v>
      </c>
      <c r="AE23" s="2">
        <v>1</v>
      </c>
      <c r="AF23" s="2"/>
      <c r="AG23" s="2"/>
      <c r="AH23" s="2"/>
      <c r="AI23" s="2"/>
      <c r="AJ23" s="2">
        <v>1</v>
      </c>
    </row>
    <row r="24" spans="1:36">
      <c r="A24" s="4">
        <v>48</v>
      </c>
      <c r="B24" s="2">
        <v>7</v>
      </c>
      <c r="Q24" s="4" t="s">
        <v>38</v>
      </c>
      <c r="R24" s="2">
        <v>1280</v>
      </c>
      <c r="S24" s="22">
        <f t="shared" si="0"/>
        <v>1</v>
      </c>
      <c r="AD24" s="4" t="s">
        <v>198</v>
      </c>
      <c r="AE24" s="2"/>
      <c r="AF24" s="2"/>
      <c r="AG24" s="2">
        <v>1</v>
      </c>
      <c r="AH24" s="2"/>
      <c r="AI24" s="2"/>
      <c r="AJ24" s="2">
        <v>1</v>
      </c>
    </row>
    <row r="25" spans="1:36">
      <c r="A25" s="4">
        <v>49</v>
      </c>
      <c r="B25" s="2">
        <v>5</v>
      </c>
      <c r="AD25" s="4" t="s">
        <v>38</v>
      </c>
      <c r="AE25" s="2">
        <v>256</v>
      </c>
      <c r="AF25" s="2">
        <v>256</v>
      </c>
      <c r="AG25" s="2">
        <v>256</v>
      </c>
      <c r="AH25" s="2">
        <v>256</v>
      </c>
      <c r="AI25" s="2">
        <v>256</v>
      </c>
      <c r="AJ25" s="2">
        <v>1280</v>
      </c>
    </row>
    <row r="26" spans="1:36">
      <c r="A26" s="4">
        <v>50</v>
      </c>
      <c r="B26" s="2">
        <v>10</v>
      </c>
    </row>
    <row r="27" spans="1:36">
      <c r="A27" s="4">
        <v>51</v>
      </c>
      <c r="B27" s="2">
        <v>13</v>
      </c>
    </row>
    <row r="28" spans="1:36">
      <c r="A28" s="4">
        <v>52</v>
      </c>
      <c r="B28" s="2">
        <v>8</v>
      </c>
      <c r="AE28" s="15">
        <v>2013</v>
      </c>
      <c r="AF28" s="15">
        <v>2014</v>
      </c>
      <c r="AG28" s="15">
        <v>2015</v>
      </c>
      <c r="AH28" s="15">
        <v>2016</v>
      </c>
      <c r="AI28" s="15">
        <v>2017</v>
      </c>
    </row>
    <row r="29" spans="1:36">
      <c r="A29" s="4">
        <v>53</v>
      </c>
      <c r="B29" s="2">
        <v>11</v>
      </c>
      <c r="AD29" t="str">
        <f>AD9</f>
        <v>20-29</v>
      </c>
      <c r="AE29" s="22">
        <f>AE9/AE$25</f>
        <v>0</v>
      </c>
      <c r="AF29" s="22">
        <f t="shared" ref="AF29:AI29" si="1">AF9/AF$25</f>
        <v>7.8125E-3</v>
      </c>
      <c r="AG29" s="22">
        <f t="shared" si="1"/>
        <v>0</v>
      </c>
      <c r="AH29" s="22">
        <f t="shared" si="1"/>
        <v>0</v>
      </c>
      <c r="AI29" s="22">
        <f t="shared" si="1"/>
        <v>0</v>
      </c>
    </row>
    <row r="30" spans="1:36">
      <c r="A30" s="4">
        <v>54</v>
      </c>
      <c r="B30" s="2">
        <v>16</v>
      </c>
      <c r="AD30" t="str">
        <f t="shared" ref="AD30:AD45" si="2">AD10</f>
        <v>30-39</v>
      </c>
      <c r="AE30" s="22">
        <f t="shared" ref="AE30:AI45" si="3">AE10/AE$25</f>
        <v>3.90625E-3</v>
      </c>
      <c r="AF30" s="22">
        <f t="shared" si="3"/>
        <v>0</v>
      </c>
      <c r="AG30" s="22">
        <f t="shared" si="3"/>
        <v>3.90625E-3</v>
      </c>
      <c r="AH30" s="22">
        <f t="shared" si="3"/>
        <v>1.953125E-2</v>
      </c>
      <c r="AI30" s="22">
        <f t="shared" si="3"/>
        <v>1.953125E-2</v>
      </c>
    </row>
    <row r="31" spans="1:36">
      <c r="A31" s="4">
        <v>55</v>
      </c>
      <c r="B31" s="2">
        <v>9</v>
      </c>
      <c r="AD31" t="str">
        <f t="shared" si="2"/>
        <v>40-49</v>
      </c>
      <c r="AE31" s="22">
        <f t="shared" si="3"/>
        <v>4.6875E-2</v>
      </c>
      <c r="AF31" s="22">
        <f t="shared" si="3"/>
        <v>1.171875E-2</v>
      </c>
      <c r="AG31" s="22">
        <f t="shared" si="3"/>
        <v>2.734375E-2</v>
      </c>
      <c r="AH31" s="22">
        <f t="shared" si="3"/>
        <v>2.34375E-2</v>
      </c>
      <c r="AI31" s="22">
        <f t="shared" si="3"/>
        <v>4.6875E-2</v>
      </c>
    </row>
    <row r="32" spans="1:36">
      <c r="A32" s="4">
        <v>56</v>
      </c>
      <c r="B32" s="2">
        <v>16</v>
      </c>
      <c r="AD32" t="str">
        <f t="shared" si="2"/>
        <v>50-59</v>
      </c>
      <c r="AE32" s="22">
        <f t="shared" si="3"/>
        <v>9.765625E-2</v>
      </c>
      <c r="AF32" s="22">
        <f t="shared" si="3"/>
        <v>0.11328125</v>
      </c>
      <c r="AG32" s="22">
        <f t="shared" si="3"/>
        <v>6.640625E-2</v>
      </c>
      <c r="AH32" s="22">
        <f t="shared" si="3"/>
        <v>8.203125E-2</v>
      </c>
      <c r="AI32" s="22">
        <f t="shared" si="3"/>
        <v>0.1171875</v>
      </c>
    </row>
    <row r="33" spans="1:35">
      <c r="A33" s="4">
        <v>57</v>
      </c>
      <c r="B33" s="2">
        <v>22</v>
      </c>
      <c r="AD33" t="str">
        <f t="shared" si="2"/>
        <v>60-69</v>
      </c>
      <c r="AE33" s="22">
        <f t="shared" si="3"/>
        <v>0.125</v>
      </c>
      <c r="AF33" s="22">
        <f t="shared" si="3"/>
        <v>0.15234375</v>
      </c>
      <c r="AG33" s="22">
        <f t="shared" si="3"/>
        <v>0.1171875</v>
      </c>
      <c r="AH33" s="22">
        <f t="shared" si="3"/>
        <v>0.1171875</v>
      </c>
      <c r="AI33" s="22">
        <f t="shared" si="3"/>
        <v>0.19140625</v>
      </c>
    </row>
    <row r="34" spans="1:35">
      <c r="A34" s="4">
        <v>58</v>
      </c>
      <c r="B34" s="2">
        <v>11</v>
      </c>
      <c r="AD34" t="str">
        <f t="shared" si="2"/>
        <v>70-79</v>
      </c>
      <c r="AE34" s="22">
        <f t="shared" si="3"/>
        <v>0.109375</v>
      </c>
      <c r="AF34" s="22">
        <f t="shared" si="3"/>
        <v>0.171875</v>
      </c>
      <c r="AG34" s="22">
        <f t="shared" si="3"/>
        <v>0.21875</v>
      </c>
      <c r="AH34" s="22">
        <f t="shared" si="3"/>
        <v>0.19921875</v>
      </c>
      <c r="AI34" s="22">
        <f t="shared" si="3"/>
        <v>0.13671875</v>
      </c>
    </row>
    <row r="35" spans="1:35">
      <c r="A35" s="4">
        <v>59</v>
      </c>
      <c r="B35" s="2">
        <v>20</v>
      </c>
      <c r="AD35" t="str">
        <f t="shared" si="2"/>
        <v>80-89</v>
      </c>
      <c r="AE35" s="22">
        <f t="shared" si="3"/>
        <v>0.18359375</v>
      </c>
      <c r="AF35" s="22">
        <f t="shared" si="3"/>
        <v>0.19140625</v>
      </c>
      <c r="AG35" s="22">
        <f t="shared" si="3"/>
        <v>0.19140625</v>
      </c>
      <c r="AH35" s="22">
        <f t="shared" si="3"/>
        <v>0.1953125</v>
      </c>
      <c r="AI35" s="22">
        <f t="shared" si="3"/>
        <v>0.14453125</v>
      </c>
    </row>
    <row r="36" spans="1:35">
      <c r="A36" s="4">
        <v>60</v>
      </c>
      <c r="B36" s="2">
        <v>13</v>
      </c>
      <c r="AD36" t="str">
        <f t="shared" si="2"/>
        <v>90-99</v>
      </c>
      <c r="AE36" s="22">
        <f t="shared" si="3"/>
        <v>0.1875</v>
      </c>
      <c r="AF36" s="22">
        <f t="shared" si="3"/>
        <v>0.1484375</v>
      </c>
      <c r="AG36" s="22">
        <f t="shared" si="3"/>
        <v>0.1640625</v>
      </c>
      <c r="AH36" s="22">
        <f t="shared" si="3"/>
        <v>0.15625</v>
      </c>
      <c r="AI36" s="22">
        <f t="shared" si="3"/>
        <v>0.1796875</v>
      </c>
    </row>
    <row r="37" spans="1:35">
      <c r="A37" s="4">
        <v>61</v>
      </c>
      <c r="B37" s="2">
        <v>22</v>
      </c>
      <c r="AD37" t="str">
        <f t="shared" si="2"/>
        <v>100-109</v>
      </c>
      <c r="AE37" s="22">
        <f t="shared" si="3"/>
        <v>0.125</v>
      </c>
      <c r="AF37" s="22">
        <f t="shared" si="3"/>
        <v>9.375E-2</v>
      </c>
      <c r="AG37" s="22">
        <f t="shared" si="3"/>
        <v>0.1015625</v>
      </c>
      <c r="AH37" s="22">
        <f t="shared" si="3"/>
        <v>0.11328125</v>
      </c>
      <c r="AI37" s="22">
        <f t="shared" si="3"/>
        <v>0.10546875</v>
      </c>
    </row>
    <row r="38" spans="1:35">
      <c r="A38" s="4">
        <v>62</v>
      </c>
      <c r="B38" s="2">
        <v>20</v>
      </c>
      <c r="AD38" t="str">
        <f t="shared" si="2"/>
        <v>110-119</v>
      </c>
      <c r="AE38" s="22">
        <f t="shared" si="3"/>
        <v>4.296875E-2</v>
      </c>
      <c r="AF38" s="22">
        <f t="shared" si="3"/>
        <v>5.859375E-2</v>
      </c>
      <c r="AG38" s="22">
        <f t="shared" si="3"/>
        <v>7.03125E-2</v>
      </c>
      <c r="AH38" s="22">
        <f t="shared" si="3"/>
        <v>5.078125E-2</v>
      </c>
      <c r="AI38" s="22">
        <f t="shared" si="3"/>
        <v>4.296875E-2</v>
      </c>
    </row>
    <row r="39" spans="1:35">
      <c r="A39" s="4">
        <v>63</v>
      </c>
      <c r="B39" s="2">
        <v>18</v>
      </c>
      <c r="AD39" t="str">
        <f t="shared" si="2"/>
        <v>120-129</v>
      </c>
      <c r="AE39" s="22">
        <f t="shared" si="3"/>
        <v>3.125E-2</v>
      </c>
      <c r="AF39" s="22">
        <f t="shared" si="3"/>
        <v>3.125E-2</v>
      </c>
      <c r="AG39" s="22">
        <f t="shared" si="3"/>
        <v>2.34375E-2</v>
      </c>
      <c r="AH39" s="22">
        <f t="shared" si="3"/>
        <v>1.953125E-2</v>
      </c>
      <c r="AI39" s="22">
        <f t="shared" si="3"/>
        <v>1.5625E-2</v>
      </c>
    </row>
    <row r="40" spans="1:35">
      <c r="A40" s="4">
        <v>64</v>
      </c>
      <c r="B40" s="2">
        <v>18</v>
      </c>
      <c r="AD40" t="str">
        <f t="shared" si="2"/>
        <v>130-139</v>
      </c>
      <c r="AE40" s="22">
        <f t="shared" si="3"/>
        <v>3.125E-2</v>
      </c>
      <c r="AF40" s="22">
        <f t="shared" si="3"/>
        <v>1.171875E-2</v>
      </c>
      <c r="AG40" s="22">
        <f t="shared" si="3"/>
        <v>3.90625E-3</v>
      </c>
      <c r="AH40" s="22">
        <f t="shared" si="3"/>
        <v>2.34375E-2</v>
      </c>
      <c r="AI40" s="22">
        <f t="shared" si="3"/>
        <v>0</v>
      </c>
    </row>
    <row r="41" spans="1:35">
      <c r="A41" s="4">
        <v>65</v>
      </c>
      <c r="B41" s="2">
        <v>20</v>
      </c>
      <c r="AD41" t="str">
        <f t="shared" si="2"/>
        <v>140-149</v>
      </c>
      <c r="AE41" s="22">
        <f t="shared" si="3"/>
        <v>7.8125E-3</v>
      </c>
      <c r="AF41" s="22">
        <f t="shared" si="3"/>
        <v>3.90625E-3</v>
      </c>
      <c r="AG41" s="22">
        <f t="shared" si="3"/>
        <v>7.8125E-3</v>
      </c>
      <c r="AH41" s="22">
        <f t="shared" si="3"/>
        <v>0</v>
      </c>
      <c r="AI41" s="22">
        <f t="shared" si="3"/>
        <v>0</v>
      </c>
    </row>
    <row r="42" spans="1:35">
      <c r="A42" s="4">
        <v>66</v>
      </c>
      <c r="B42" s="2">
        <v>21</v>
      </c>
      <c r="AD42" t="str">
        <f t="shared" si="2"/>
        <v>150-159</v>
      </c>
      <c r="AE42" s="22">
        <f t="shared" si="3"/>
        <v>3.90625E-3</v>
      </c>
      <c r="AF42" s="22">
        <f t="shared" si="3"/>
        <v>3.90625E-3</v>
      </c>
      <c r="AG42" s="22">
        <f t="shared" si="3"/>
        <v>0</v>
      </c>
      <c r="AH42" s="22">
        <f t="shared" si="3"/>
        <v>0</v>
      </c>
      <c r="AI42" s="22">
        <f t="shared" si="3"/>
        <v>0</v>
      </c>
    </row>
    <row r="43" spans="1:35">
      <c r="A43" s="4">
        <v>67</v>
      </c>
      <c r="B43" s="2">
        <v>25</v>
      </c>
      <c r="AD43" t="str">
        <f t="shared" si="2"/>
        <v>160-169</v>
      </c>
      <c r="AE43" s="22">
        <f t="shared" si="3"/>
        <v>3.90625E-3</v>
      </c>
      <c r="AF43" s="22">
        <f t="shared" si="3"/>
        <v>0</v>
      </c>
      <c r="AG43" s="22">
        <f t="shared" si="3"/>
        <v>0</v>
      </c>
      <c r="AH43" s="22">
        <f t="shared" si="3"/>
        <v>0</v>
      </c>
      <c r="AI43" s="22">
        <f t="shared" si="3"/>
        <v>0</v>
      </c>
    </row>
    <row r="44" spans="1:35">
      <c r="A44" s="4">
        <v>68</v>
      </c>
      <c r="B44" s="2">
        <v>18</v>
      </c>
      <c r="AD44" t="str">
        <f t="shared" si="2"/>
        <v>170-179</v>
      </c>
      <c r="AE44" s="22">
        <f t="shared" si="3"/>
        <v>0</v>
      </c>
      <c r="AF44" s="22">
        <f t="shared" si="3"/>
        <v>0</v>
      </c>
      <c r="AG44" s="22">
        <f t="shared" si="3"/>
        <v>3.90625E-3</v>
      </c>
      <c r="AH44" s="22">
        <f t="shared" si="3"/>
        <v>0</v>
      </c>
      <c r="AI44" s="22">
        <f t="shared" si="3"/>
        <v>0</v>
      </c>
    </row>
    <row r="45" spans="1:35">
      <c r="A45" s="4">
        <v>69</v>
      </c>
      <c r="B45" s="2">
        <v>29</v>
      </c>
      <c r="AD45" t="str">
        <f t="shared" si="2"/>
        <v>Grand Total</v>
      </c>
      <c r="AE45" s="22">
        <f t="shared" si="3"/>
        <v>1</v>
      </c>
      <c r="AF45" s="22">
        <f t="shared" si="3"/>
        <v>1</v>
      </c>
      <c r="AG45" s="22">
        <f t="shared" si="3"/>
        <v>1</v>
      </c>
      <c r="AH45" s="22">
        <f t="shared" si="3"/>
        <v>1</v>
      </c>
      <c r="AI45" s="22">
        <f t="shared" si="3"/>
        <v>1</v>
      </c>
    </row>
    <row r="46" spans="1:35">
      <c r="A46" s="4">
        <v>70</v>
      </c>
      <c r="B46" s="2">
        <v>16</v>
      </c>
    </row>
    <row r="47" spans="1:35">
      <c r="A47" s="4">
        <v>71</v>
      </c>
      <c r="B47" s="2">
        <v>26</v>
      </c>
      <c r="AE47" s="23"/>
      <c r="AF47" s="23"/>
      <c r="AG47" s="23"/>
      <c r="AH47" s="23"/>
      <c r="AI47" s="23"/>
    </row>
    <row r="48" spans="1:35">
      <c r="A48" s="4">
        <v>72</v>
      </c>
      <c r="B48" s="2">
        <v>22</v>
      </c>
    </row>
    <row r="49" spans="1:2">
      <c r="A49" s="4">
        <v>73</v>
      </c>
      <c r="B49" s="2">
        <v>26</v>
      </c>
    </row>
    <row r="50" spans="1:2">
      <c r="A50" s="4">
        <v>74</v>
      </c>
      <c r="B50" s="2">
        <v>23</v>
      </c>
    </row>
    <row r="51" spans="1:2">
      <c r="A51" s="4">
        <v>75</v>
      </c>
      <c r="B51" s="2">
        <v>19</v>
      </c>
    </row>
    <row r="52" spans="1:2">
      <c r="A52" s="4">
        <v>76</v>
      </c>
      <c r="B52" s="2">
        <v>36</v>
      </c>
    </row>
    <row r="53" spans="1:2">
      <c r="A53" s="4">
        <v>77</v>
      </c>
      <c r="B53" s="2">
        <v>29</v>
      </c>
    </row>
    <row r="54" spans="1:2">
      <c r="A54" s="4">
        <v>78</v>
      </c>
      <c r="B54" s="2">
        <v>25</v>
      </c>
    </row>
    <row r="55" spans="1:2">
      <c r="A55" s="4">
        <v>79</v>
      </c>
      <c r="B55" s="2">
        <v>22</v>
      </c>
    </row>
    <row r="56" spans="1:2">
      <c r="A56" s="4">
        <v>80</v>
      </c>
      <c r="B56" s="2">
        <v>17</v>
      </c>
    </row>
    <row r="57" spans="1:2">
      <c r="A57" s="4">
        <v>81</v>
      </c>
      <c r="B57" s="2">
        <v>27</v>
      </c>
    </row>
    <row r="58" spans="1:2">
      <c r="A58" s="4">
        <v>82</v>
      </c>
      <c r="B58" s="2">
        <v>31</v>
      </c>
    </row>
    <row r="59" spans="1:2">
      <c r="A59" s="4">
        <v>83</v>
      </c>
      <c r="B59" s="2">
        <v>18</v>
      </c>
    </row>
    <row r="60" spans="1:2">
      <c r="A60" s="4">
        <v>84</v>
      </c>
      <c r="B60" s="2">
        <v>33</v>
      </c>
    </row>
    <row r="61" spans="1:2">
      <c r="A61" s="4">
        <v>85</v>
      </c>
      <c r="B61" s="2">
        <v>39</v>
      </c>
    </row>
    <row r="62" spans="1:2">
      <c r="A62" s="4">
        <v>86</v>
      </c>
      <c r="B62" s="2">
        <v>22</v>
      </c>
    </row>
    <row r="63" spans="1:2">
      <c r="A63" s="4">
        <v>87</v>
      </c>
      <c r="B63" s="2">
        <v>33</v>
      </c>
    </row>
    <row r="64" spans="1:2">
      <c r="A64" s="4">
        <v>88</v>
      </c>
      <c r="B64" s="2">
        <v>33</v>
      </c>
    </row>
    <row r="65" spans="1:2">
      <c r="A65" s="4">
        <v>89</v>
      </c>
      <c r="B65" s="2">
        <v>23</v>
      </c>
    </row>
    <row r="66" spans="1:2">
      <c r="A66" s="4">
        <v>90</v>
      </c>
      <c r="B66" s="2">
        <v>30</v>
      </c>
    </row>
    <row r="67" spans="1:2">
      <c r="A67" s="4">
        <v>91</v>
      </c>
      <c r="B67" s="2">
        <v>23</v>
      </c>
    </row>
    <row r="68" spans="1:2">
      <c r="A68" s="4">
        <v>92</v>
      </c>
      <c r="B68" s="2">
        <v>19</v>
      </c>
    </row>
    <row r="69" spans="1:2">
      <c r="A69" s="4">
        <v>93</v>
      </c>
      <c r="B69" s="2">
        <v>19</v>
      </c>
    </row>
    <row r="70" spans="1:2">
      <c r="A70" s="4">
        <v>94</v>
      </c>
      <c r="B70" s="2">
        <v>28</v>
      </c>
    </row>
    <row r="71" spans="1:2">
      <c r="A71" s="4">
        <v>95</v>
      </c>
      <c r="B71" s="2">
        <v>21</v>
      </c>
    </row>
    <row r="72" spans="1:2">
      <c r="A72" s="4">
        <v>96</v>
      </c>
      <c r="B72" s="2">
        <v>24</v>
      </c>
    </row>
    <row r="73" spans="1:2">
      <c r="A73" s="4">
        <v>97</v>
      </c>
      <c r="B73" s="2">
        <v>22</v>
      </c>
    </row>
    <row r="74" spans="1:2">
      <c r="A74" s="4">
        <v>98</v>
      </c>
      <c r="B74" s="2">
        <v>24</v>
      </c>
    </row>
    <row r="75" spans="1:2">
      <c r="A75" s="4">
        <v>99</v>
      </c>
      <c r="B75" s="2">
        <v>27</v>
      </c>
    </row>
    <row r="76" spans="1:2">
      <c r="A76" s="4">
        <v>100</v>
      </c>
      <c r="B76" s="2">
        <v>18</v>
      </c>
    </row>
    <row r="77" spans="1:2">
      <c r="A77" s="4">
        <v>101</v>
      </c>
      <c r="B77" s="2">
        <v>22</v>
      </c>
    </row>
    <row r="78" spans="1:2">
      <c r="A78" s="4">
        <v>102</v>
      </c>
      <c r="B78" s="2">
        <v>23</v>
      </c>
    </row>
    <row r="79" spans="1:2">
      <c r="A79" s="4">
        <v>103</v>
      </c>
      <c r="B79" s="2">
        <v>13</v>
      </c>
    </row>
    <row r="80" spans="1:2">
      <c r="A80" s="4">
        <v>104</v>
      </c>
      <c r="B80" s="2">
        <v>16</v>
      </c>
    </row>
    <row r="81" spans="1:2">
      <c r="A81" s="4">
        <v>105</v>
      </c>
      <c r="B81" s="2">
        <v>27</v>
      </c>
    </row>
    <row r="82" spans="1:2">
      <c r="A82" s="4">
        <v>106</v>
      </c>
      <c r="B82" s="2">
        <v>15</v>
      </c>
    </row>
    <row r="83" spans="1:2">
      <c r="A83" s="4">
        <v>107</v>
      </c>
      <c r="B83" s="2">
        <v>10</v>
      </c>
    </row>
    <row r="84" spans="1:2">
      <c r="A84" s="4">
        <v>108</v>
      </c>
      <c r="B84" s="2">
        <v>8</v>
      </c>
    </row>
    <row r="85" spans="1:2">
      <c r="A85" s="4">
        <v>109</v>
      </c>
      <c r="B85" s="2">
        <v>8</v>
      </c>
    </row>
    <row r="86" spans="1:2">
      <c r="A86" s="4">
        <v>110</v>
      </c>
      <c r="B86" s="2">
        <v>13</v>
      </c>
    </row>
    <row r="87" spans="1:2">
      <c r="A87" s="4">
        <v>111</v>
      </c>
      <c r="B87" s="2">
        <v>8</v>
      </c>
    </row>
    <row r="88" spans="1:2">
      <c r="A88" s="4">
        <v>112</v>
      </c>
      <c r="B88" s="2">
        <v>13</v>
      </c>
    </row>
    <row r="89" spans="1:2">
      <c r="A89" s="4">
        <v>113</v>
      </c>
      <c r="B89" s="2">
        <v>7</v>
      </c>
    </row>
    <row r="90" spans="1:2">
      <c r="A90" s="4">
        <v>114</v>
      </c>
      <c r="B90" s="2">
        <v>6</v>
      </c>
    </row>
    <row r="91" spans="1:2">
      <c r="A91" s="4">
        <v>115</v>
      </c>
      <c r="B91" s="2">
        <v>6</v>
      </c>
    </row>
    <row r="92" spans="1:2">
      <c r="A92" s="4">
        <v>116</v>
      </c>
      <c r="B92" s="2">
        <v>7</v>
      </c>
    </row>
    <row r="93" spans="1:2">
      <c r="A93" s="4">
        <v>117</v>
      </c>
      <c r="B93" s="2">
        <v>11</v>
      </c>
    </row>
    <row r="94" spans="1:2">
      <c r="A94" s="4">
        <v>118</v>
      </c>
      <c r="B94" s="2">
        <v>9</v>
      </c>
    </row>
    <row r="95" spans="1:2">
      <c r="A95" s="4">
        <v>119</v>
      </c>
      <c r="B95" s="2">
        <v>2</v>
      </c>
    </row>
    <row r="96" spans="1:2">
      <c r="A96" s="4">
        <v>120</v>
      </c>
      <c r="B96" s="2">
        <v>6</v>
      </c>
    </row>
    <row r="97" spans="1:2">
      <c r="A97" s="4">
        <v>121</v>
      </c>
      <c r="B97" s="2">
        <v>6</v>
      </c>
    </row>
    <row r="98" spans="1:2">
      <c r="A98" s="4">
        <v>122</v>
      </c>
      <c r="B98" s="2">
        <v>4</v>
      </c>
    </row>
    <row r="99" spans="1:2">
      <c r="A99" s="4">
        <v>123</v>
      </c>
      <c r="B99" s="2">
        <v>2</v>
      </c>
    </row>
    <row r="100" spans="1:2">
      <c r="A100" s="4">
        <v>124</v>
      </c>
      <c r="B100" s="2">
        <v>3</v>
      </c>
    </row>
    <row r="101" spans="1:2">
      <c r="A101" s="4">
        <v>125</v>
      </c>
      <c r="B101" s="2">
        <v>2</v>
      </c>
    </row>
    <row r="102" spans="1:2">
      <c r="A102" s="4">
        <v>126</v>
      </c>
      <c r="B102" s="2">
        <v>7</v>
      </c>
    </row>
    <row r="103" spans="1:2">
      <c r="A103" s="4">
        <v>127</v>
      </c>
      <c r="B103" s="2">
        <v>4</v>
      </c>
    </row>
    <row r="104" spans="1:2">
      <c r="A104" s="4">
        <v>128</v>
      </c>
      <c r="B104" s="2">
        <v>2</v>
      </c>
    </row>
    <row r="105" spans="1:2">
      <c r="A105" s="4">
        <v>129</v>
      </c>
      <c r="B105" s="2">
        <v>4</v>
      </c>
    </row>
    <row r="106" spans="1:2">
      <c r="A106" s="4">
        <v>130</v>
      </c>
      <c r="B106" s="2">
        <v>3</v>
      </c>
    </row>
    <row r="107" spans="1:2">
      <c r="A107" s="4">
        <v>131</v>
      </c>
      <c r="B107" s="2">
        <v>3</v>
      </c>
    </row>
    <row r="108" spans="1:2">
      <c r="A108" s="4">
        <v>132</v>
      </c>
      <c r="B108" s="2">
        <v>4</v>
      </c>
    </row>
    <row r="109" spans="1:2">
      <c r="A109" s="4">
        <v>133</v>
      </c>
      <c r="B109" s="2">
        <v>3</v>
      </c>
    </row>
    <row r="110" spans="1:2">
      <c r="A110" s="4">
        <v>135</v>
      </c>
      <c r="B110" s="2">
        <v>2</v>
      </c>
    </row>
    <row r="111" spans="1:2">
      <c r="A111" s="4">
        <v>136</v>
      </c>
      <c r="B111" s="2">
        <v>1</v>
      </c>
    </row>
    <row r="112" spans="1:2">
      <c r="A112" s="4">
        <v>137</v>
      </c>
      <c r="B112" s="2">
        <v>4</v>
      </c>
    </row>
    <row r="113" spans="1:2">
      <c r="A113" s="4">
        <v>138</v>
      </c>
      <c r="B113" s="2">
        <v>1</v>
      </c>
    </row>
    <row r="114" spans="1:2">
      <c r="A114" s="4">
        <v>140</v>
      </c>
      <c r="B114" s="2">
        <v>1</v>
      </c>
    </row>
    <row r="115" spans="1:2">
      <c r="A115" s="4">
        <v>141</v>
      </c>
      <c r="B115" s="2">
        <v>1</v>
      </c>
    </row>
    <row r="116" spans="1:2">
      <c r="A116" s="4">
        <v>142</v>
      </c>
      <c r="B116" s="2">
        <v>1</v>
      </c>
    </row>
    <row r="117" spans="1:2">
      <c r="A117" s="4">
        <v>143</v>
      </c>
      <c r="B117" s="2">
        <v>3</v>
      </c>
    </row>
    <row r="118" spans="1:2">
      <c r="A118" s="4">
        <v>149</v>
      </c>
      <c r="B118" s="2">
        <v>1</v>
      </c>
    </row>
    <row r="119" spans="1:2">
      <c r="A119" s="4">
        <v>152</v>
      </c>
      <c r="B119" s="2">
        <v>1</v>
      </c>
    </row>
    <row r="120" spans="1:2">
      <c r="A120" s="4">
        <v>153</v>
      </c>
      <c r="B120" s="2">
        <v>1</v>
      </c>
    </row>
    <row r="121" spans="1:2">
      <c r="A121" s="4">
        <v>160</v>
      </c>
      <c r="B121" s="2">
        <v>1</v>
      </c>
    </row>
    <row r="122" spans="1:2">
      <c r="A122" s="4">
        <v>170</v>
      </c>
      <c r="B122" s="2">
        <v>1</v>
      </c>
    </row>
    <row r="123" spans="1:2">
      <c r="A123" s="4">
        <v>38</v>
      </c>
      <c r="B123" s="2">
        <v>2</v>
      </c>
    </row>
    <row r="124" spans="1:2">
      <c r="A124" s="4" t="s">
        <v>38</v>
      </c>
      <c r="B124" s="2">
        <v>1470</v>
      </c>
    </row>
  </sheetData>
  <pageMargins left="0.7" right="0.7" top="0.75" bottom="0.75" header="0.3" footer="0.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N109"/>
  <sheetViews>
    <sheetView topLeftCell="AP1" workbookViewId="0">
      <selection activeCell="AX27" sqref="AX27"/>
    </sheetView>
  </sheetViews>
  <sheetFormatPr defaultRowHeight="12.75"/>
  <cols>
    <col min="1" max="1" width="20" bestFit="1" customWidth="1"/>
    <col min="2" max="2" width="17" bestFit="1" customWidth="1"/>
    <col min="3" max="3" width="10.42578125" bestFit="1" customWidth="1"/>
    <col min="4" max="4" width="8.42578125" bestFit="1" customWidth="1"/>
    <col min="5" max="5" width="4" customWidth="1"/>
    <col min="6" max="6" width="2" customWidth="1"/>
    <col min="7" max="7" width="2" bestFit="1" customWidth="1"/>
    <col min="8" max="10" width="2" customWidth="1"/>
    <col min="11" max="11" width="4" bestFit="1" customWidth="1"/>
    <col min="12" max="12" width="2" bestFit="1" customWidth="1"/>
    <col min="13" max="14" width="4" customWidth="1"/>
    <col min="15" max="15" width="3" customWidth="1"/>
    <col min="16" max="16" width="4" bestFit="1" customWidth="1"/>
    <col min="17" max="17" width="4" customWidth="1"/>
    <col min="18" max="19" width="3" customWidth="1"/>
    <col min="20" max="20" width="11.7109375" bestFit="1" customWidth="1"/>
    <col min="21" max="21" width="16.140625" bestFit="1" customWidth="1"/>
    <col min="22" max="22" width="5" bestFit="1" customWidth="1"/>
    <col min="23" max="23" width="7.5703125" bestFit="1" customWidth="1"/>
    <col min="24" max="24" width="20.85546875" bestFit="1" customWidth="1"/>
    <col min="43" max="43" width="20.85546875" customWidth="1"/>
    <col min="44" max="44" width="17" bestFit="1" customWidth="1"/>
    <col min="45" max="45" width="8.140625" customWidth="1"/>
    <col min="46" max="47" width="11.7109375" bestFit="1" customWidth="1"/>
    <col min="48" max="48" width="20.85546875" customWidth="1"/>
    <col min="49" max="49" width="17" customWidth="1"/>
    <col min="50" max="50" width="6.140625" customWidth="1"/>
    <col min="51" max="60" width="5.140625" customWidth="1"/>
    <col min="61" max="62" width="6.140625" customWidth="1"/>
    <col min="63" max="63" width="6.140625" bestFit="1" customWidth="1"/>
    <col min="64" max="64" width="5.140625" customWidth="1"/>
    <col min="65" max="65" width="6.140625" bestFit="1" customWidth="1"/>
    <col min="66" max="67" width="11.7109375" bestFit="1" customWidth="1"/>
  </cols>
  <sheetData>
    <row r="1" spans="1:66">
      <c r="A1" s="3" t="s">
        <v>76</v>
      </c>
      <c r="D1" s="3" t="s">
        <v>2</v>
      </c>
      <c r="AQ1" s="3" t="s">
        <v>80</v>
      </c>
      <c r="AR1" t="s">
        <v>40</v>
      </c>
      <c r="AV1" s="3" t="s">
        <v>1</v>
      </c>
      <c r="AW1" t="s">
        <v>40</v>
      </c>
    </row>
    <row r="2" spans="1:66">
      <c r="A2" s="3" t="s">
        <v>4</v>
      </c>
      <c r="B2" s="3" t="s">
        <v>1</v>
      </c>
      <c r="C2" s="3" t="s">
        <v>22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U2" s="18" t="s">
        <v>77</v>
      </c>
      <c r="V2" s="18" t="s">
        <v>1</v>
      </c>
      <c r="W2" s="18" t="s">
        <v>78</v>
      </c>
      <c r="X2" s="18" t="s">
        <v>79</v>
      </c>
      <c r="Y2" s="18" t="s">
        <v>80</v>
      </c>
      <c r="Z2" s="18" t="s">
        <v>81</v>
      </c>
      <c r="AA2" s="18" t="s">
        <v>82</v>
      </c>
      <c r="AB2" s="18" t="s">
        <v>83</v>
      </c>
      <c r="AC2" s="18" t="s">
        <v>84</v>
      </c>
      <c r="AD2" s="18" t="s">
        <v>85</v>
      </c>
      <c r="AE2" s="18" t="s">
        <v>86</v>
      </c>
      <c r="AF2" s="18" t="s">
        <v>87</v>
      </c>
      <c r="AG2" s="18" t="s">
        <v>88</v>
      </c>
      <c r="AH2" s="18" t="s">
        <v>89</v>
      </c>
      <c r="AI2" s="18" t="s">
        <v>90</v>
      </c>
      <c r="AJ2" s="18" t="s">
        <v>91</v>
      </c>
      <c r="AK2" s="18" t="s">
        <v>92</v>
      </c>
      <c r="AL2" s="18" t="s">
        <v>93</v>
      </c>
      <c r="AM2" s="18" t="s">
        <v>94</v>
      </c>
      <c r="AN2" s="18" t="s">
        <v>95</v>
      </c>
      <c r="AO2" s="8"/>
      <c r="AP2" s="8"/>
      <c r="AQ2" s="3" t="s">
        <v>81</v>
      </c>
      <c r="AR2" t="s">
        <v>40</v>
      </c>
      <c r="AV2" s="3" t="s">
        <v>80</v>
      </c>
      <c r="AW2" t="s">
        <v>40</v>
      </c>
    </row>
    <row r="3" spans="1:66">
      <c r="A3" t="s">
        <v>11</v>
      </c>
      <c r="B3">
        <v>2012</v>
      </c>
      <c r="C3" t="s">
        <v>63</v>
      </c>
      <c r="D3" s="2">
        <v>0</v>
      </c>
      <c r="E3" s="2">
        <v>0</v>
      </c>
      <c r="F3" s="2">
        <v>1</v>
      </c>
      <c r="G3" s="2">
        <v>1</v>
      </c>
      <c r="H3" s="2">
        <v>1</v>
      </c>
      <c r="I3" s="2">
        <v>0</v>
      </c>
      <c r="J3" s="2">
        <v>1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1</v>
      </c>
      <c r="R3" s="2">
        <v>1</v>
      </c>
      <c r="S3" s="2">
        <v>0</v>
      </c>
      <c r="U3" s="19" t="str">
        <f>IF(A3="", U2, A3)</f>
        <v>Ben Archer</v>
      </c>
      <c r="V3" s="19">
        <f t="shared" ref="V3:W3" si="0">IF(B3="", V2, B3)</f>
        <v>2012</v>
      </c>
      <c r="W3" s="19" t="str">
        <f t="shared" si="0"/>
        <v>Missed</v>
      </c>
      <c r="X3" s="19" t="str">
        <f>U3&amp;" "&amp;V3</f>
        <v>Ben Archer 2012</v>
      </c>
      <c r="Y3" s="19" t="str">
        <f>COUNTIF($D3:D3, 1)&amp;"-"&amp;COUNTIF($D3:D3, 0)&amp;"-"&amp;COUNTIF($D3:D3, 0.5)</f>
        <v>0-1-0</v>
      </c>
      <c r="Z3" s="19" t="str">
        <f>COUNTIF($D3:E3, 1)&amp;"-"&amp;COUNTIF($D3:E3, 0)&amp;"-"&amp;COUNTIF($D3:E3, 0.5)</f>
        <v>0-2-0</v>
      </c>
      <c r="AA3" s="19" t="str">
        <f>COUNTIF($D3:F3, 1)&amp;"-"&amp;COUNTIF($D3:F3, 0)&amp;"-"&amp;COUNTIF($D3:F3, 0.5)</f>
        <v>1-2-0</v>
      </c>
      <c r="AB3" s="19" t="str">
        <f>COUNTIF($D3:G3, 1)&amp;"-"&amp;COUNTIF($D3:G3, 0)&amp;"-"&amp;COUNTIF($D3:G3, 0.5)</f>
        <v>2-2-0</v>
      </c>
      <c r="AC3" s="19" t="str">
        <f>COUNTIF($D3:H3, 1)&amp;"-"&amp;COUNTIF($D3:H3, 0)&amp;"-"&amp;COUNTIF($D3:H3, 0.5)</f>
        <v>3-2-0</v>
      </c>
      <c r="AD3" s="19" t="str">
        <f>COUNTIF($D3:I3, 1)&amp;"-"&amp;COUNTIF($D3:I3, 0)&amp;"-"&amp;COUNTIF($D3:I3, 0.5)</f>
        <v>3-3-0</v>
      </c>
      <c r="AE3" s="19" t="str">
        <f>COUNTIF($D3:J3, 1)&amp;"-"&amp;COUNTIF($D3:J3, 0)&amp;"-"&amp;COUNTIF($D3:J3, 0.5)</f>
        <v>4-3-0</v>
      </c>
      <c r="AF3" s="19" t="str">
        <f>COUNTIF($D3:K3, 1)&amp;"-"&amp;COUNTIF($D3:K3, 0)&amp;"-"&amp;COUNTIF($D3:K3, 0.5)</f>
        <v>5-3-0</v>
      </c>
      <c r="AG3" s="19" t="str">
        <f>COUNTIF($D3:L3, 1)&amp;"-"&amp;COUNTIF($D3:L3, 0)&amp;"-"&amp;COUNTIF($D3:L3, 0.5)</f>
        <v>5-4-0</v>
      </c>
      <c r="AH3" s="19" t="str">
        <f>COUNTIF($D3:M3, 1)&amp;"-"&amp;COUNTIF($D3:M3, 0)&amp;"-"&amp;COUNTIF($D3:M3, 0.5)</f>
        <v>5-5-0</v>
      </c>
      <c r="AI3" s="19" t="str">
        <f>COUNTIF($D3:N3, 1)&amp;"-"&amp;COUNTIF($D3:N3, 0)&amp;"-"&amp;COUNTIF($D3:N3, 0.5)</f>
        <v>5-6-0</v>
      </c>
      <c r="AJ3" s="19" t="str">
        <f>COUNTIF($D3:O3, 1)&amp;"-"&amp;COUNTIF($D3:O3, 0)&amp;"-"&amp;COUNTIF($D3:O3, 0.5)</f>
        <v>5-7-0</v>
      </c>
      <c r="AK3" s="19" t="str">
        <f>COUNTIF($D3:P3, 1)&amp;"-"&amp;COUNTIF($D3:P3, 0)&amp;"-"&amp;COUNTIF($D3:P3, 0.5)</f>
        <v>5-8-0</v>
      </c>
      <c r="AL3" s="19" t="str">
        <f>COUNTIF($D3:Q3, 1)&amp;"-"&amp;COUNTIF($D3:Q3, 0)&amp;"-"&amp;COUNTIF($D3:Q3, 0.5)</f>
        <v>6-8-0</v>
      </c>
      <c r="AM3" s="19" t="str">
        <f>COUNTIF($D3:R3, 1)&amp;"-"&amp;COUNTIF($D3:R3, 0)&amp;"-"&amp;COUNTIF($D3:R3, 0.5)</f>
        <v>7-8-0</v>
      </c>
      <c r="AN3" s="19" t="str">
        <f>COUNTIF($D3:S3, 1)&amp;"-"&amp;COUNTIF($D3:S3, 0)&amp;"-"&amp;COUNTIF($D3:S3, 0.5)</f>
        <v>7-9-0</v>
      </c>
      <c r="AQ3" s="3" t="s">
        <v>82</v>
      </c>
      <c r="AR3" t="s">
        <v>40</v>
      </c>
      <c r="AV3" s="3" t="s">
        <v>81</v>
      </c>
      <c r="AW3" t="s">
        <v>40</v>
      </c>
    </row>
    <row r="4" spans="1:66">
      <c r="B4">
        <v>2013</v>
      </c>
      <c r="C4" t="s">
        <v>63</v>
      </c>
      <c r="D4" s="2">
        <v>0</v>
      </c>
      <c r="E4" s="2">
        <v>0</v>
      </c>
      <c r="F4" s="2">
        <v>1</v>
      </c>
      <c r="G4" s="2">
        <v>0</v>
      </c>
      <c r="H4" s="2">
        <v>1</v>
      </c>
      <c r="I4" s="2">
        <v>0</v>
      </c>
      <c r="J4" s="2">
        <v>1</v>
      </c>
      <c r="K4" s="2">
        <v>0</v>
      </c>
      <c r="L4" s="2">
        <v>0</v>
      </c>
      <c r="M4" s="2">
        <v>1</v>
      </c>
      <c r="N4" s="2">
        <v>1</v>
      </c>
      <c r="O4" s="2">
        <v>1</v>
      </c>
      <c r="P4" s="2">
        <v>0</v>
      </c>
      <c r="Q4" s="2">
        <v>0</v>
      </c>
      <c r="R4" s="2">
        <v>0</v>
      </c>
      <c r="S4" s="2">
        <v>0</v>
      </c>
      <c r="U4" s="19" t="str">
        <f t="shared" ref="U4:U67" si="1">IF(A4="", U3, A4)</f>
        <v>Ben Archer</v>
      </c>
      <c r="V4" s="19">
        <f t="shared" ref="V4:V67" si="2">IF(B4="", V3, B4)</f>
        <v>2013</v>
      </c>
      <c r="W4" s="19" t="str">
        <f t="shared" ref="W4:W67" si="3">IF(C4="", W3, C4)</f>
        <v>Missed</v>
      </c>
      <c r="X4" s="19" t="str">
        <f t="shared" ref="X4:X67" si="4">U4&amp;" "&amp;V4</f>
        <v>Ben Archer 2013</v>
      </c>
      <c r="Y4" s="19" t="str">
        <f>COUNTIF($D4:D4, 1)&amp;"-"&amp;COUNTIF($D4:D4, 0)&amp;"-"&amp;COUNTIF($D4:D4, 0.5)</f>
        <v>0-1-0</v>
      </c>
      <c r="Z4" s="19" t="str">
        <f>COUNTIF($D4:E4, 1)&amp;"-"&amp;COUNTIF($D4:E4, 0)&amp;"-"&amp;COUNTIF($D4:E4, 0.5)</f>
        <v>0-2-0</v>
      </c>
      <c r="AA4" s="19" t="str">
        <f>COUNTIF($D4:F4, 1)&amp;"-"&amp;COUNTIF($D4:F4, 0)&amp;"-"&amp;COUNTIF($D4:F4, 0.5)</f>
        <v>1-2-0</v>
      </c>
      <c r="AB4" s="19" t="str">
        <f>COUNTIF($D4:G4, 1)&amp;"-"&amp;COUNTIF($D4:G4, 0)&amp;"-"&amp;COUNTIF($D4:G4, 0.5)</f>
        <v>1-3-0</v>
      </c>
      <c r="AC4" s="19" t="str">
        <f>COUNTIF($D4:H4, 1)&amp;"-"&amp;COUNTIF($D4:H4, 0)&amp;"-"&amp;COUNTIF($D4:H4, 0.5)</f>
        <v>2-3-0</v>
      </c>
      <c r="AD4" s="19" t="str">
        <f>COUNTIF($D4:I4, 1)&amp;"-"&amp;COUNTIF($D4:I4, 0)&amp;"-"&amp;COUNTIF($D4:I4, 0.5)</f>
        <v>2-4-0</v>
      </c>
      <c r="AE4" s="19" t="str">
        <f>COUNTIF($D4:J4, 1)&amp;"-"&amp;COUNTIF($D4:J4, 0)&amp;"-"&amp;COUNTIF($D4:J4, 0.5)</f>
        <v>3-4-0</v>
      </c>
      <c r="AF4" s="19" t="str">
        <f>COUNTIF($D4:K4, 1)&amp;"-"&amp;COUNTIF($D4:K4, 0)&amp;"-"&amp;COUNTIF($D4:K4, 0.5)</f>
        <v>3-5-0</v>
      </c>
      <c r="AG4" s="19" t="str">
        <f>COUNTIF($D4:L4, 1)&amp;"-"&amp;COUNTIF($D4:L4, 0)&amp;"-"&amp;COUNTIF($D4:L4, 0.5)</f>
        <v>3-6-0</v>
      </c>
      <c r="AH4" s="19" t="str">
        <f>COUNTIF($D4:M4, 1)&amp;"-"&amp;COUNTIF($D4:M4, 0)&amp;"-"&amp;COUNTIF($D4:M4, 0.5)</f>
        <v>4-6-0</v>
      </c>
      <c r="AI4" s="19" t="str">
        <f>COUNTIF($D4:N4, 1)&amp;"-"&amp;COUNTIF($D4:N4, 0)&amp;"-"&amp;COUNTIF($D4:N4, 0.5)</f>
        <v>5-6-0</v>
      </c>
      <c r="AJ4" s="19" t="str">
        <f>COUNTIF($D4:O4, 1)&amp;"-"&amp;COUNTIF($D4:O4, 0)&amp;"-"&amp;COUNTIF($D4:O4, 0.5)</f>
        <v>6-6-0</v>
      </c>
      <c r="AK4" s="19" t="str">
        <f>COUNTIF($D4:P4, 1)&amp;"-"&amp;COUNTIF($D4:P4, 0)&amp;"-"&amp;COUNTIF($D4:P4, 0.5)</f>
        <v>6-7-0</v>
      </c>
      <c r="AL4" s="19" t="str">
        <f>COUNTIF($D4:Q4, 1)&amp;"-"&amp;COUNTIF($D4:Q4, 0)&amp;"-"&amp;COUNTIF($D4:Q4, 0.5)</f>
        <v>6-8-0</v>
      </c>
      <c r="AM4" s="19" t="str">
        <f>COUNTIF($D4:R4, 1)&amp;"-"&amp;COUNTIF($D4:R4, 0)&amp;"-"&amp;COUNTIF($D4:R4, 0.5)</f>
        <v>6-9-0</v>
      </c>
      <c r="AN4" s="19" t="str">
        <f>COUNTIF($D4:S4, 1)&amp;"-"&amp;COUNTIF($D4:S4, 0)&amp;"-"&amp;COUNTIF($D4:S4, 0.5)</f>
        <v>6-10-0</v>
      </c>
      <c r="AQ4" s="3" t="s">
        <v>83</v>
      </c>
      <c r="AR4" t="s">
        <v>40</v>
      </c>
      <c r="AV4" s="3" t="s">
        <v>82</v>
      </c>
      <c r="AW4" t="s">
        <v>40</v>
      </c>
    </row>
    <row r="5" spans="1:66">
      <c r="B5">
        <v>2014</v>
      </c>
      <c r="C5" t="s">
        <v>22</v>
      </c>
      <c r="D5" s="2">
        <v>0</v>
      </c>
      <c r="E5" s="2">
        <v>0</v>
      </c>
      <c r="F5" s="2">
        <v>1</v>
      </c>
      <c r="G5" s="2">
        <v>1</v>
      </c>
      <c r="H5" s="2">
        <v>1</v>
      </c>
      <c r="I5" s="2">
        <v>1</v>
      </c>
      <c r="J5" s="2">
        <v>0</v>
      </c>
      <c r="K5" s="2">
        <v>1</v>
      </c>
      <c r="L5" s="2">
        <v>0</v>
      </c>
      <c r="M5" s="2">
        <v>1</v>
      </c>
      <c r="N5" s="2">
        <v>1</v>
      </c>
      <c r="O5" s="2">
        <v>1</v>
      </c>
      <c r="P5" s="2">
        <v>0</v>
      </c>
      <c r="Q5" s="2">
        <v>1</v>
      </c>
      <c r="R5" s="2">
        <v>0</v>
      </c>
      <c r="S5" s="2">
        <v>0</v>
      </c>
      <c r="U5" s="19" t="str">
        <f t="shared" si="1"/>
        <v>Ben Archer</v>
      </c>
      <c r="V5" s="19">
        <f t="shared" si="2"/>
        <v>2014</v>
      </c>
      <c r="W5" s="19" t="str">
        <f t="shared" si="3"/>
        <v>Playoffs</v>
      </c>
      <c r="X5" s="19" t="str">
        <f t="shared" si="4"/>
        <v>Ben Archer 2014</v>
      </c>
      <c r="Y5" s="19" t="str">
        <f>COUNTIF($D5:D5, 1)&amp;"-"&amp;COUNTIF($D5:D5, 0)&amp;"-"&amp;COUNTIF($D5:D5, 0.5)</f>
        <v>0-1-0</v>
      </c>
      <c r="Z5" s="19" t="str">
        <f>COUNTIF($D5:E5, 1)&amp;"-"&amp;COUNTIF($D5:E5, 0)&amp;"-"&amp;COUNTIF($D5:E5, 0.5)</f>
        <v>0-2-0</v>
      </c>
      <c r="AA5" s="19" t="str">
        <f>COUNTIF($D5:F5, 1)&amp;"-"&amp;COUNTIF($D5:F5, 0)&amp;"-"&amp;COUNTIF($D5:F5, 0.5)</f>
        <v>1-2-0</v>
      </c>
      <c r="AB5" s="19" t="str">
        <f>COUNTIF($D5:G5, 1)&amp;"-"&amp;COUNTIF($D5:G5, 0)&amp;"-"&amp;COUNTIF($D5:G5, 0.5)</f>
        <v>2-2-0</v>
      </c>
      <c r="AC5" s="19" t="str">
        <f>COUNTIF($D5:H5, 1)&amp;"-"&amp;COUNTIF($D5:H5, 0)&amp;"-"&amp;COUNTIF($D5:H5, 0.5)</f>
        <v>3-2-0</v>
      </c>
      <c r="AD5" s="19" t="str">
        <f>COUNTIF($D5:I5, 1)&amp;"-"&amp;COUNTIF($D5:I5, 0)&amp;"-"&amp;COUNTIF($D5:I5, 0.5)</f>
        <v>4-2-0</v>
      </c>
      <c r="AE5" s="19" t="str">
        <f>COUNTIF($D5:J5, 1)&amp;"-"&amp;COUNTIF($D5:J5, 0)&amp;"-"&amp;COUNTIF($D5:J5, 0.5)</f>
        <v>4-3-0</v>
      </c>
      <c r="AF5" s="19" t="str">
        <f>COUNTIF($D5:K5, 1)&amp;"-"&amp;COUNTIF($D5:K5, 0)&amp;"-"&amp;COUNTIF($D5:K5, 0.5)</f>
        <v>5-3-0</v>
      </c>
      <c r="AG5" s="19" t="str">
        <f>COUNTIF($D5:L5, 1)&amp;"-"&amp;COUNTIF($D5:L5, 0)&amp;"-"&amp;COUNTIF($D5:L5, 0.5)</f>
        <v>5-4-0</v>
      </c>
      <c r="AH5" s="19" t="str">
        <f>COUNTIF($D5:M5, 1)&amp;"-"&amp;COUNTIF($D5:M5, 0)&amp;"-"&amp;COUNTIF($D5:M5, 0.5)</f>
        <v>6-4-0</v>
      </c>
      <c r="AI5" s="19" t="str">
        <f>COUNTIF($D5:N5, 1)&amp;"-"&amp;COUNTIF($D5:N5, 0)&amp;"-"&amp;COUNTIF($D5:N5, 0.5)</f>
        <v>7-4-0</v>
      </c>
      <c r="AJ5" s="19" t="str">
        <f>COUNTIF($D5:O5, 1)&amp;"-"&amp;COUNTIF($D5:O5, 0)&amp;"-"&amp;COUNTIF($D5:O5, 0.5)</f>
        <v>8-4-0</v>
      </c>
      <c r="AK5" s="19" t="str">
        <f>COUNTIF($D5:P5, 1)&amp;"-"&amp;COUNTIF($D5:P5, 0)&amp;"-"&amp;COUNTIF($D5:P5, 0.5)</f>
        <v>8-5-0</v>
      </c>
      <c r="AL5" s="19" t="str">
        <f>COUNTIF($D5:Q5, 1)&amp;"-"&amp;COUNTIF($D5:Q5, 0)&amp;"-"&amp;COUNTIF($D5:Q5, 0.5)</f>
        <v>9-5-0</v>
      </c>
      <c r="AM5" s="19" t="str">
        <f>COUNTIF($D5:R5, 1)&amp;"-"&amp;COUNTIF($D5:R5, 0)&amp;"-"&amp;COUNTIF($D5:R5, 0.5)</f>
        <v>9-6-0</v>
      </c>
      <c r="AN5" s="19" t="str">
        <f>COUNTIF($D5:S5, 1)&amp;"-"&amp;COUNTIF($D5:S5, 0)&amp;"-"&amp;COUNTIF($D5:S5, 0.5)</f>
        <v>9-7-0</v>
      </c>
      <c r="AQ5" s="3" t="s">
        <v>84</v>
      </c>
      <c r="AR5" t="s">
        <v>40</v>
      </c>
      <c r="AV5" s="3" t="s">
        <v>83</v>
      </c>
      <c r="AW5" t="s">
        <v>40</v>
      </c>
    </row>
    <row r="6" spans="1:66">
      <c r="A6" t="s">
        <v>10</v>
      </c>
      <c r="B6">
        <v>2012</v>
      </c>
      <c r="C6" t="s">
        <v>22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0</v>
      </c>
      <c r="K6" s="2">
        <v>0</v>
      </c>
      <c r="L6" s="2">
        <v>1</v>
      </c>
      <c r="M6" s="2">
        <v>1</v>
      </c>
      <c r="N6" s="2">
        <v>0</v>
      </c>
      <c r="O6" s="2">
        <v>1</v>
      </c>
      <c r="P6" s="2">
        <v>0</v>
      </c>
      <c r="Q6" s="2"/>
      <c r="R6" s="2">
        <v>0</v>
      </c>
      <c r="S6" s="2">
        <v>1</v>
      </c>
      <c r="U6" s="19" t="str">
        <f t="shared" si="1"/>
        <v>Ben Hendy</v>
      </c>
      <c r="V6" s="19">
        <f t="shared" si="2"/>
        <v>2012</v>
      </c>
      <c r="W6" s="19" t="str">
        <f t="shared" si="3"/>
        <v>Playoffs</v>
      </c>
      <c r="X6" s="19" t="str">
        <f t="shared" si="4"/>
        <v>Ben Hendy 2012</v>
      </c>
      <c r="Y6" s="19" t="str">
        <f>COUNTIF($D6:D6, 1)&amp;"-"&amp;COUNTIF($D6:D6, 0)&amp;"-"&amp;COUNTIF($D6:D6, 0.5)</f>
        <v>1-0-0</v>
      </c>
      <c r="Z6" s="19" t="str">
        <f>COUNTIF($D6:E6, 1)&amp;"-"&amp;COUNTIF($D6:E6, 0)&amp;"-"&amp;COUNTIF($D6:E6, 0.5)</f>
        <v>2-0-0</v>
      </c>
      <c r="AA6" s="19" t="str">
        <f>COUNTIF($D6:F6, 1)&amp;"-"&amp;COUNTIF($D6:F6, 0)&amp;"-"&amp;COUNTIF($D6:F6, 0.5)</f>
        <v>3-0-0</v>
      </c>
      <c r="AB6" s="19" t="str">
        <f>COUNTIF($D6:G6, 1)&amp;"-"&amp;COUNTIF($D6:G6, 0)&amp;"-"&amp;COUNTIF($D6:G6, 0.5)</f>
        <v>4-0-0</v>
      </c>
      <c r="AC6" s="19" t="str">
        <f>COUNTIF($D6:H6, 1)&amp;"-"&amp;COUNTIF($D6:H6, 0)&amp;"-"&amp;COUNTIF($D6:H6, 0.5)</f>
        <v>5-0-0</v>
      </c>
      <c r="AD6" s="19" t="str">
        <f>COUNTIF($D6:I6, 1)&amp;"-"&amp;COUNTIF($D6:I6, 0)&amp;"-"&amp;COUNTIF($D6:I6, 0.5)</f>
        <v>6-0-0</v>
      </c>
      <c r="AE6" s="19" t="str">
        <f>COUNTIF($D6:J6, 1)&amp;"-"&amp;COUNTIF($D6:J6, 0)&amp;"-"&amp;COUNTIF($D6:J6, 0.5)</f>
        <v>6-1-0</v>
      </c>
      <c r="AF6" s="19" t="str">
        <f>COUNTIF($D6:K6, 1)&amp;"-"&amp;COUNTIF($D6:K6, 0)&amp;"-"&amp;COUNTIF($D6:K6, 0.5)</f>
        <v>6-2-0</v>
      </c>
      <c r="AG6" s="19" t="str">
        <f>COUNTIF($D6:L6, 1)&amp;"-"&amp;COUNTIF($D6:L6, 0)&amp;"-"&amp;COUNTIF($D6:L6, 0.5)</f>
        <v>7-2-0</v>
      </c>
      <c r="AH6" s="19" t="str">
        <f>COUNTIF($D6:M6, 1)&amp;"-"&amp;COUNTIF($D6:M6, 0)&amp;"-"&amp;COUNTIF($D6:M6, 0.5)</f>
        <v>8-2-0</v>
      </c>
      <c r="AI6" s="19" t="str">
        <f>COUNTIF($D6:N6, 1)&amp;"-"&amp;COUNTIF($D6:N6, 0)&amp;"-"&amp;COUNTIF($D6:N6, 0.5)</f>
        <v>8-3-0</v>
      </c>
      <c r="AJ6" s="19" t="str">
        <f>COUNTIF($D6:O6, 1)&amp;"-"&amp;COUNTIF($D6:O6, 0)&amp;"-"&amp;COUNTIF($D6:O6, 0.5)</f>
        <v>9-3-0</v>
      </c>
      <c r="AK6" s="19" t="str">
        <f>COUNTIF($D6:P6, 1)&amp;"-"&amp;COUNTIF($D6:P6, 0)&amp;"-"&amp;COUNTIF($D6:P6, 0.5)</f>
        <v>9-4-0</v>
      </c>
      <c r="AL6" s="19" t="str">
        <f>COUNTIF($D6:Q6, 1)&amp;"-"&amp;COUNTIF($D6:Q6, 0)&amp;"-"&amp;COUNTIF($D6:Q6, 0.5)</f>
        <v>9-4-0</v>
      </c>
      <c r="AM6" s="19" t="str">
        <f>COUNTIF($D6:R6, 1)&amp;"-"&amp;COUNTIF($D6:R6, 0)&amp;"-"&amp;COUNTIF($D6:R6, 0.5)</f>
        <v>9-5-0</v>
      </c>
      <c r="AN6" s="19" t="str">
        <f>COUNTIF($D6:S6, 1)&amp;"-"&amp;COUNTIF($D6:S6, 0)&amp;"-"&amp;COUNTIF($D6:S6, 0.5)</f>
        <v>10-5-0</v>
      </c>
      <c r="AQ6" s="3" t="s">
        <v>85</v>
      </c>
      <c r="AR6" t="s">
        <v>40</v>
      </c>
      <c r="AV6" s="3" t="s">
        <v>84</v>
      </c>
      <c r="AW6" t="s">
        <v>40</v>
      </c>
    </row>
    <row r="7" spans="1:66">
      <c r="B7">
        <v>2013</v>
      </c>
      <c r="C7" t="s">
        <v>63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1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U7" s="19" t="str">
        <f t="shared" si="1"/>
        <v>Ben Hendy</v>
      </c>
      <c r="V7" s="19">
        <f t="shared" si="2"/>
        <v>2013</v>
      </c>
      <c r="W7" s="19" t="str">
        <f t="shared" si="3"/>
        <v>Missed</v>
      </c>
      <c r="X7" s="19" t="str">
        <f t="shared" si="4"/>
        <v>Ben Hendy 2013</v>
      </c>
      <c r="Y7" s="19" t="str">
        <f>COUNTIF($D7:D7, 1)&amp;"-"&amp;COUNTIF($D7:D7, 0)&amp;"-"&amp;COUNTIF($D7:D7, 0.5)</f>
        <v>1-0-0</v>
      </c>
      <c r="Z7" s="19" t="str">
        <f>COUNTIF($D7:E7, 1)&amp;"-"&amp;COUNTIF($D7:E7, 0)&amp;"-"&amp;COUNTIF($D7:E7, 0.5)</f>
        <v>1-1-0</v>
      </c>
      <c r="AA7" s="19" t="str">
        <f>COUNTIF($D7:F7, 1)&amp;"-"&amp;COUNTIF($D7:F7, 0)&amp;"-"&amp;COUNTIF($D7:F7, 0.5)</f>
        <v>1-2-0</v>
      </c>
      <c r="AB7" s="19" t="str">
        <f>COUNTIF($D7:G7, 1)&amp;"-"&amp;COUNTIF($D7:G7, 0)&amp;"-"&amp;COUNTIF($D7:G7, 0.5)</f>
        <v>1-3-0</v>
      </c>
      <c r="AC7" s="19" t="str">
        <f>COUNTIF($D7:H7, 1)&amp;"-"&amp;COUNTIF($D7:H7, 0)&amp;"-"&amp;COUNTIF($D7:H7, 0.5)</f>
        <v>1-4-0</v>
      </c>
      <c r="AD7" s="19" t="str">
        <f>COUNTIF($D7:I7, 1)&amp;"-"&amp;COUNTIF($D7:I7, 0)&amp;"-"&amp;COUNTIF($D7:I7, 0.5)</f>
        <v>1-5-0</v>
      </c>
      <c r="AE7" s="19" t="str">
        <f>COUNTIF($D7:J7, 1)&amp;"-"&amp;COUNTIF($D7:J7, 0)&amp;"-"&amp;COUNTIF($D7:J7, 0.5)</f>
        <v>1-6-0</v>
      </c>
      <c r="AF7" s="19" t="str">
        <f>COUNTIF($D7:K7, 1)&amp;"-"&amp;COUNTIF($D7:K7, 0)&amp;"-"&amp;COUNTIF($D7:K7, 0.5)</f>
        <v>1-7-0</v>
      </c>
      <c r="AG7" s="19" t="str">
        <f>COUNTIF($D7:L7, 1)&amp;"-"&amp;COUNTIF($D7:L7, 0)&amp;"-"&amp;COUNTIF($D7:L7, 0.5)</f>
        <v>2-7-0</v>
      </c>
      <c r="AH7" s="19" t="str">
        <f>COUNTIF($D7:M7, 1)&amp;"-"&amp;COUNTIF($D7:M7, 0)&amp;"-"&amp;COUNTIF($D7:M7, 0.5)</f>
        <v>3-7-0</v>
      </c>
      <c r="AI7" s="19" t="str">
        <f>COUNTIF($D7:N7, 1)&amp;"-"&amp;COUNTIF($D7:N7, 0)&amp;"-"&amp;COUNTIF($D7:N7, 0.5)</f>
        <v>4-7-0</v>
      </c>
      <c r="AJ7" s="19" t="str">
        <f>COUNTIF($D7:O7, 1)&amp;"-"&amp;COUNTIF($D7:O7, 0)&amp;"-"&amp;COUNTIF($D7:O7, 0.5)</f>
        <v>4-8-0</v>
      </c>
      <c r="AK7" s="19" t="str">
        <f>COUNTIF($D7:P7, 1)&amp;"-"&amp;COUNTIF($D7:P7, 0)&amp;"-"&amp;COUNTIF($D7:P7, 0.5)</f>
        <v>4-9-0</v>
      </c>
      <c r="AL7" s="19" t="str">
        <f>COUNTIF($D7:Q7, 1)&amp;"-"&amp;COUNTIF($D7:Q7, 0)&amp;"-"&amp;COUNTIF($D7:Q7, 0.5)</f>
        <v>4-10-0</v>
      </c>
      <c r="AM7" s="19" t="str">
        <f>COUNTIF($D7:R7, 1)&amp;"-"&amp;COUNTIF($D7:R7, 0)&amp;"-"&amp;COUNTIF($D7:R7, 0.5)</f>
        <v>4-11-0</v>
      </c>
      <c r="AN7" s="19" t="str">
        <f>COUNTIF($D7:S7, 1)&amp;"-"&amp;COUNTIF($D7:S7, 0)&amp;"-"&amp;COUNTIF($D7:S7, 0.5)</f>
        <v>5-11-0</v>
      </c>
      <c r="AQ7" s="3" t="s">
        <v>86</v>
      </c>
      <c r="AR7" t="s">
        <v>40</v>
      </c>
      <c r="AV7" s="3" t="s">
        <v>85</v>
      </c>
      <c r="AW7" t="s">
        <v>40</v>
      </c>
    </row>
    <row r="8" spans="1:66">
      <c r="B8">
        <v>2014</v>
      </c>
      <c r="C8" t="s">
        <v>22</v>
      </c>
      <c r="D8" s="2">
        <v>1</v>
      </c>
      <c r="E8" s="2">
        <v>1</v>
      </c>
      <c r="F8" s="2">
        <v>0</v>
      </c>
      <c r="G8" s="2">
        <v>1</v>
      </c>
      <c r="H8" s="2">
        <v>1</v>
      </c>
      <c r="I8" s="2">
        <v>1</v>
      </c>
      <c r="J8" s="2">
        <v>0</v>
      </c>
      <c r="K8" s="2">
        <v>0</v>
      </c>
      <c r="L8" s="2">
        <v>1</v>
      </c>
      <c r="M8" s="2">
        <v>1</v>
      </c>
      <c r="N8" s="2">
        <v>1</v>
      </c>
      <c r="O8" s="2">
        <v>1</v>
      </c>
      <c r="P8" s="2">
        <v>0</v>
      </c>
      <c r="Q8" s="2">
        <v>1</v>
      </c>
      <c r="R8" s="2">
        <v>1</v>
      </c>
      <c r="S8" s="2">
        <v>1</v>
      </c>
      <c r="U8" s="19" t="str">
        <f t="shared" si="1"/>
        <v>Ben Hendy</v>
      </c>
      <c r="V8" s="19">
        <f t="shared" si="2"/>
        <v>2014</v>
      </c>
      <c r="W8" s="19" t="str">
        <f t="shared" si="3"/>
        <v>Playoffs</v>
      </c>
      <c r="X8" s="19" t="str">
        <f t="shared" si="4"/>
        <v>Ben Hendy 2014</v>
      </c>
      <c r="Y8" s="19" t="str">
        <f>COUNTIF($D8:D8, 1)&amp;"-"&amp;COUNTIF($D8:D8, 0)&amp;"-"&amp;COUNTIF($D8:D8, 0.5)</f>
        <v>1-0-0</v>
      </c>
      <c r="Z8" s="19" t="str">
        <f>COUNTIF($D8:E8, 1)&amp;"-"&amp;COUNTIF($D8:E8, 0)&amp;"-"&amp;COUNTIF($D8:E8, 0.5)</f>
        <v>2-0-0</v>
      </c>
      <c r="AA8" s="19" t="str">
        <f>COUNTIF($D8:F8, 1)&amp;"-"&amp;COUNTIF($D8:F8, 0)&amp;"-"&amp;COUNTIF($D8:F8, 0.5)</f>
        <v>2-1-0</v>
      </c>
      <c r="AB8" s="19" t="str">
        <f>COUNTIF($D8:G8, 1)&amp;"-"&amp;COUNTIF($D8:G8, 0)&amp;"-"&amp;COUNTIF($D8:G8, 0.5)</f>
        <v>3-1-0</v>
      </c>
      <c r="AC8" s="19" t="str">
        <f>COUNTIF($D8:H8, 1)&amp;"-"&amp;COUNTIF($D8:H8, 0)&amp;"-"&amp;COUNTIF($D8:H8, 0.5)</f>
        <v>4-1-0</v>
      </c>
      <c r="AD8" s="19" t="str">
        <f>COUNTIF($D8:I8, 1)&amp;"-"&amp;COUNTIF($D8:I8, 0)&amp;"-"&amp;COUNTIF($D8:I8, 0.5)</f>
        <v>5-1-0</v>
      </c>
      <c r="AE8" s="19" t="str">
        <f>COUNTIF($D8:J8, 1)&amp;"-"&amp;COUNTIF($D8:J8, 0)&amp;"-"&amp;COUNTIF($D8:J8, 0.5)</f>
        <v>5-2-0</v>
      </c>
      <c r="AF8" s="19" t="str">
        <f>COUNTIF($D8:K8, 1)&amp;"-"&amp;COUNTIF($D8:K8, 0)&amp;"-"&amp;COUNTIF($D8:K8, 0.5)</f>
        <v>5-3-0</v>
      </c>
      <c r="AG8" s="19" t="str">
        <f>COUNTIF($D8:L8, 1)&amp;"-"&amp;COUNTIF($D8:L8, 0)&amp;"-"&amp;COUNTIF($D8:L8, 0.5)</f>
        <v>6-3-0</v>
      </c>
      <c r="AH8" s="19" t="str">
        <f>COUNTIF($D8:M8, 1)&amp;"-"&amp;COUNTIF($D8:M8, 0)&amp;"-"&amp;COUNTIF($D8:M8, 0.5)</f>
        <v>7-3-0</v>
      </c>
      <c r="AI8" s="19" t="str">
        <f>COUNTIF($D8:N8, 1)&amp;"-"&amp;COUNTIF($D8:N8, 0)&amp;"-"&amp;COUNTIF($D8:N8, 0.5)</f>
        <v>8-3-0</v>
      </c>
      <c r="AJ8" s="19" t="str">
        <f>COUNTIF($D8:O8, 1)&amp;"-"&amp;COUNTIF($D8:O8, 0)&amp;"-"&amp;COUNTIF($D8:O8, 0.5)</f>
        <v>9-3-0</v>
      </c>
      <c r="AK8" s="19" t="str">
        <f>COUNTIF($D8:P8, 1)&amp;"-"&amp;COUNTIF($D8:P8, 0)&amp;"-"&amp;COUNTIF($D8:P8, 0.5)</f>
        <v>9-4-0</v>
      </c>
      <c r="AL8" s="19" t="str">
        <f>COUNTIF($D8:Q8, 1)&amp;"-"&amp;COUNTIF($D8:Q8, 0)&amp;"-"&amp;COUNTIF($D8:Q8, 0.5)</f>
        <v>10-4-0</v>
      </c>
      <c r="AM8" s="19" t="str">
        <f>COUNTIF($D8:R8, 1)&amp;"-"&amp;COUNTIF($D8:R8, 0)&amp;"-"&amp;COUNTIF($D8:R8, 0.5)</f>
        <v>11-4-0</v>
      </c>
      <c r="AN8" s="19" t="str">
        <f>COUNTIF($D8:S8, 1)&amp;"-"&amp;COUNTIF($D8:S8, 0)&amp;"-"&amp;COUNTIF($D8:S8, 0.5)</f>
        <v>12-4-0</v>
      </c>
      <c r="AQ8" s="3" t="s">
        <v>87</v>
      </c>
      <c r="AR8" t="s">
        <v>40</v>
      </c>
      <c r="AV8" s="3" t="s">
        <v>86</v>
      </c>
      <c r="AW8" t="s">
        <v>40</v>
      </c>
    </row>
    <row r="9" spans="1:66">
      <c r="B9">
        <v>2015</v>
      </c>
      <c r="C9" t="s">
        <v>22</v>
      </c>
      <c r="D9" s="2">
        <v>0</v>
      </c>
      <c r="E9" s="2">
        <v>1</v>
      </c>
      <c r="F9" s="2">
        <v>1</v>
      </c>
      <c r="G9" s="2">
        <v>0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0</v>
      </c>
      <c r="O9" s="2">
        <v>0</v>
      </c>
      <c r="P9" s="2">
        <v>0</v>
      </c>
      <c r="Q9" s="2">
        <v>1</v>
      </c>
      <c r="R9" s="2">
        <v>1</v>
      </c>
      <c r="S9" s="2">
        <v>1</v>
      </c>
      <c r="U9" s="19" t="str">
        <f t="shared" si="1"/>
        <v>Ben Hendy</v>
      </c>
      <c r="V9" s="19">
        <f t="shared" si="2"/>
        <v>2015</v>
      </c>
      <c r="W9" s="19" t="str">
        <f t="shared" si="3"/>
        <v>Playoffs</v>
      </c>
      <c r="X9" s="19" t="str">
        <f t="shared" si="4"/>
        <v>Ben Hendy 2015</v>
      </c>
      <c r="Y9" s="19" t="str">
        <f>COUNTIF($D9:D9, 1)&amp;"-"&amp;COUNTIF($D9:D9, 0)&amp;"-"&amp;COUNTIF($D9:D9, 0.5)</f>
        <v>0-1-0</v>
      </c>
      <c r="Z9" s="19" t="str">
        <f>COUNTIF($D9:E9, 1)&amp;"-"&amp;COUNTIF($D9:E9, 0)&amp;"-"&amp;COUNTIF($D9:E9, 0.5)</f>
        <v>1-1-0</v>
      </c>
      <c r="AA9" s="19" t="str">
        <f>COUNTIF($D9:F9, 1)&amp;"-"&amp;COUNTIF($D9:F9, 0)&amp;"-"&amp;COUNTIF($D9:F9, 0.5)</f>
        <v>2-1-0</v>
      </c>
      <c r="AB9" s="19" t="str">
        <f>COUNTIF($D9:G9, 1)&amp;"-"&amp;COUNTIF($D9:G9, 0)&amp;"-"&amp;COUNTIF($D9:G9, 0.5)</f>
        <v>2-2-0</v>
      </c>
      <c r="AC9" s="19" t="str">
        <f>COUNTIF($D9:H9, 1)&amp;"-"&amp;COUNTIF($D9:H9, 0)&amp;"-"&amp;COUNTIF($D9:H9, 0.5)</f>
        <v>3-2-0</v>
      </c>
      <c r="AD9" s="19" t="str">
        <f>COUNTIF($D9:I9, 1)&amp;"-"&amp;COUNTIF($D9:I9, 0)&amp;"-"&amp;COUNTIF($D9:I9, 0.5)</f>
        <v>4-2-0</v>
      </c>
      <c r="AE9" s="19" t="str">
        <f>COUNTIF($D9:J9, 1)&amp;"-"&amp;COUNTIF($D9:J9, 0)&amp;"-"&amp;COUNTIF($D9:J9, 0.5)</f>
        <v>5-2-0</v>
      </c>
      <c r="AF9" s="19" t="str">
        <f>COUNTIF($D9:K9, 1)&amp;"-"&amp;COUNTIF($D9:K9, 0)&amp;"-"&amp;COUNTIF($D9:K9, 0.5)</f>
        <v>6-2-0</v>
      </c>
      <c r="AG9" s="19" t="str">
        <f>COUNTIF($D9:L9, 1)&amp;"-"&amp;COUNTIF($D9:L9, 0)&amp;"-"&amp;COUNTIF($D9:L9, 0.5)</f>
        <v>7-2-0</v>
      </c>
      <c r="AH9" s="19" t="str">
        <f>COUNTIF($D9:M9, 1)&amp;"-"&amp;COUNTIF($D9:M9, 0)&amp;"-"&amp;COUNTIF($D9:M9, 0.5)</f>
        <v>8-2-0</v>
      </c>
      <c r="AI9" s="19" t="str">
        <f>COUNTIF($D9:N9, 1)&amp;"-"&amp;COUNTIF($D9:N9, 0)&amp;"-"&amp;COUNTIF($D9:N9, 0.5)</f>
        <v>8-3-0</v>
      </c>
      <c r="AJ9" s="19" t="str">
        <f>COUNTIF($D9:O9, 1)&amp;"-"&amp;COUNTIF($D9:O9, 0)&amp;"-"&amp;COUNTIF($D9:O9, 0.5)</f>
        <v>8-4-0</v>
      </c>
      <c r="AK9" s="19" t="str">
        <f>COUNTIF($D9:P9, 1)&amp;"-"&amp;COUNTIF($D9:P9, 0)&amp;"-"&amp;COUNTIF($D9:P9, 0.5)</f>
        <v>8-5-0</v>
      </c>
      <c r="AL9" s="19" t="str">
        <f>COUNTIF($D9:Q9, 1)&amp;"-"&amp;COUNTIF($D9:Q9, 0)&amp;"-"&amp;COUNTIF($D9:Q9, 0.5)</f>
        <v>9-5-0</v>
      </c>
      <c r="AM9" s="19" t="str">
        <f>COUNTIF($D9:R9, 1)&amp;"-"&amp;COUNTIF($D9:R9, 0)&amp;"-"&amp;COUNTIF($D9:R9, 0.5)</f>
        <v>10-5-0</v>
      </c>
      <c r="AN9" s="19" t="str">
        <f>COUNTIF($D9:S9, 1)&amp;"-"&amp;COUNTIF($D9:S9, 0)&amp;"-"&amp;COUNTIF($D9:S9, 0.5)</f>
        <v>11-5-0</v>
      </c>
      <c r="AQ9" s="3" t="s">
        <v>88</v>
      </c>
      <c r="AR9" t="s">
        <v>40</v>
      </c>
      <c r="AV9" s="3" t="s">
        <v>87</v>
      </c>
      <c r="AW9" t="s">
        <v>40</v>
      </c>
    </row>
    <row r="10" spans="1:66">
      <c r="B10">
        <v>2016</v>
      </c>
      <c r="C10" t="s">
        <v>22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1</v>
      </c>
      <c r="J10" s="2">
        <v>1</v>
      </c>
      <c r="K10" s="2">
        <v>1</v>
      </c>
      <c r="L10" s="2">
        <v>0</v>
      </c>
      <c r="M10" s="2">
        <v>1</v>
      </c>
      <c r="N10" s="2">
        <v>1</v>
      </c>
      <c r="O10" s="2">
        <v>0</v>
      </c>
      <c r="P10" s="2">
        <v>1</v>
      </c>
      <c r="Q10" s="2">
        <v>0</v>
      </c>
      <c r="R10" s="2">
        <v>0</v>
      </c>
      <c r="S10" s="2">
        <v>1</v>
      </c>
      <c r="U10" s="19" t="str">
        <f t="shared" si="1"/>
        <v>Ben Hendy</v>
      </c>
      <c r="V10" s="19">
        <f t="shared" si="2"/>
        <v>2016</v>
      </c>
      <c r="W10" s="19" t="str">
        <f t="shared" si="3"/>
        <v>Playoffs</v>
      </c>
      <c r="X10" s="19" t="str">
        <f t="shared" si="4"/>
        <v>Ben Hendy 2016</v>
      </c>
      <c r="Y10" s="19" t="str">
        <f>COUNTIF($D10:D10, 1)&amp;"-"&amp;COUNTIF($D10:D10, 0)&amp;"-"&amp;COUNTIF($D10:D10, 0.5)</f>
        <v>0-1-0</v>
      </c>
      <c r="Z10" s="19" t="str">
        <f>COUNTIF($D10:E10, 1)&amp;"-"&amp;COUNTIF($D10:E10, 0)&amp;"-"&amp;COUNTIF($D10:E10, 0.5)</f>
        <v>1-1-0</v>
      </c>
      <c r="AA10" s="19" t="str">
        <f>COUNTIF($D10:F10, 1)&amp;"-"&amp;COUNTIF($D10:F10, 0)&amp;"-"&amp;COUNTIF($D10:F10, 0.5)</f>
        <v>2-1-0</v>
      </c>
      <c r="AB10" s="19" t="str">
        <f>COUNTIF($D10:G10, 1)&amp;"-"&amp;COUNTIF($D10:G10, 0)&amp;"-"&amp;COUNTIF($D10:G10, 0.5)</f>
        <v>2-2-0</v>
      </c>
      <c r="AC10" s="19" t="str">
        <f>COUNTIF($D10:H10, 1)&amp;"-"&amp;COUNTIF($D10:H10, 0)&amp;"-"&amp;COUNTIF($D10:H10, 0.5)</f>
        <v>2-3-0</v>
      </c>
      <c r="AD10" s="19" t="str">
        <f>COUNTIF($D10:I10, 1)&amp;"-"&amp;COUNTIF($D10:I10, 0)&amp;"-"&amp;COUNTIF($D10:I10, 0.5)</f>
        <v>3-3-0</v>
      </c>
      <c r="AE10" s="19" t="str">
        <f>COUNTIF($D10:J10, 1)&amp;"-"&amp;COUNTIF($D10:J10, 0)&amp;"-"&amp;COUNTIF($D10:J10, 0.5)</f>
        <v>4-3-0</v>
      </c>
      <c r="AF10" s="19" t="str">
        <f>COUNTIF($D10:K10, 1)&amp;"-"&amp;COUNTIF($D10:K10, 0)&amp;"-"&amp;COUNTIF($D10:K10, 0.5)</f>
        <v>5-3-0</v>
      </c>
      <c r="AG10" s="19" t="str">
        <f>COUNTIF($D10:L10, 1)&amp;"-"&amp;COUNTIF($D10:L10, 0)&amp;"-"&amp;COUNTIF($D10:L10, 0.5)</f>
        <v>5-4-0</v>
      </c>
      <c r="AH10" s="19" t="str">
        <f>COUNTIF($D10:M10, 1)&amp;"-"&amp;COUNTIF($D10:M10, 0)&amp;"-"&amp;COUNTIF($D10:M10, 0.5)</f>
        <v>6-4-0</v>
      </c>
      <c r="AI10" s="19" t="str">
        <f>COUNTIF($D10:N10, 1)&amp;"-"&amp;COUNTIF($D10:N10, 0)&amp;"-"&amp;COUNTIF($D10:N10, 0.5)</f>
        <v>7-4-0</v>
      </c>
      <c r="AJ10" s="19" t="str">
        <f>COUNTIF($D10:O10, 1)&amp;"-"&amp;COUNTIF($D10:O10, 0)&amp;"-"&amp;COUNTIF($D10:O10, 0.5)</f>
        <v>7-5-0</v>
      </c>
      <c r="AK10" s="19" t="str">
        <f>COUNTIF($D10:P10, 1)&amp;"-"&amp;COUNTIF($D10:P10, 0)&amp;"-"&amp;COUNTIF($D10:P10, 0.5)</f>
        <v>8-5-0</v>
      </c>
      <c r="AL10" s="19" t="str">
        <f>COUNTIF($D10:Q10, 1)&amp;"-"&amp;COUNTIF($D10:Q10, 0)&amp;"-"&amp;COUNTIF($D10:Q10, 0.5)</f>
        <v>8-6-0</v>
      </c>
      <c r="AM10" s="19" t="str">
        <f>COUNTIF($D10:R10, 1)&amp;"-"&amp;COUNTIF($D10:R10, 0)&amp;"-"&amp;COUNTIF($D10:R10, 0.5)</f>
        <v>8-7-0</v>
      </c>
      <c r="AN10" s="19" t="str">
        <f>COUNTIF($D10:S10, 1)&amp;"-"&amp;COUNTIF($D10:S10, 0)&amp;"-"&amp;COUNTIF($D10:S10, 0.5)</f>
        <v>9-7-0</v>
      </c>
      <c r="AQ10" s="3" t="s">
        <v>89</v>
      </c>
      <c r="AR10" t="s">
        <v>40</v>
      </c>
      <c r="AV10" s="3" t="s">
        <v>88</v>
      </c>
      <c r="AW10" t="s">
        <v>40</v>
      </c>
    </row>
    <row r="11" spans="1:66">
      <c r="B11">
        <v>2017</v>
      </c>
      <c r="C11" t="s">
        <v>22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0</v>
      </c>
      <c r="L11" s="2">
        <v>1</v>
      </c>
      <c r="M11" s="2">
        <v>0</v>
      </c>
      <c r="N11" s="2">
        <v>0</v>
      </c>
      <c r="O11" s="2">
        <v>1</v>
      </c>
      <c r="P11" s="2">
        <v>1</v>
      </c>
      <c r="Q11" s="2">
        <v>1</v>
      </c>
      <c r="R11" s="2">
        <v>0</v>
      </c>
      <c r="S11" s="2">
        <v>0</v>
      </c>
      <c r="U11" s="19" t="str">
        <f t="shared" si="1"/>
        <v>Ben Hendy</v>
      </c>
      <c r="V11" s="19">
        <f t="shared" si="2"/>
        <v>2017</v>
      </c>
      <c r="W11" s="19" t="str">
        <f t="shared" si="3"/>
        <v>Playoffs</v>
      </c>
      <c r="X11" s="19" t="str">
        <f t="shared" si="4"/>
        <v>Ben Hendy 2017</v>
      </c>
      <c r="Y11" s="19" t="str">
        <f>COUNTIF($D11:D11, 1)&amp;"-"&amp;COUNTIF($D11:D11, 0)&amp;"-"&amp;COUNTIF($D11:D11, 0.5)</f>
        <v>1-0-0</v>
      </c>
      <c r="Z11" s="19" t="str">
        <f>COUNTIF($D11:E11, 1)&amp;"-"&amp;COUNTIF($D11:E11, 0)&amp;"-"&amp;COUNTIF($D11:E11, 0.5)</f>
        <v>2-0-0</v>
      </c>
      <c r="AA11" s="19" t="str">
        <f>COUNTIF($D11:F11, 1)&amp;"-"&amp;COUNTIF($D11:F11, 0)&amp;"-"&amp;COUNTIF($D11:F11, 0.5)</f>
        <v>3-0-0</v>
      </c>
      <c r="AB11" s="19" t="str">
        <f>COUNTIF($D11:G11, 1)&amp;"-"&amp;COUNTIF($D11:G11, 0)&amp;"-"&amp;COUNTIF($D11:G11, 0.5)</f>
        <v>4-0-0</v>
      </c>
      <c r="AC11" s="19" t="str">
        <f>COUNTIF($D11:H11, 1)&amp;"-"&amp;COUNTIF($D11:H11, 0)&amp;"-"&amp;COUNTIF($D11:H11, 0.5)</f>
        <v>5-0-0</v>
      </c>
      <c r="AD11" s="19" t="str">
        <f>COUNTIF($D11:I11, 1)&amp;"-"&amp;COUNTIF($D11:I11, 0)&amp;"-"&amp;COUNTIF($D11:I11, 0.5)</f>
        <v>6-0-0</v>
      </c>
      <c r="AE11" s="19" t="str">
        <f>COUNTIF($D11:J11, 1)&amp;"-"&amp;COUNTIF($D11:J11, 0)&amp;"-"&amp;COUNTIF($D11:J11, 0.5)</f>
        <v>7-0-0</v>
      </c>
      <c r="AF11" s="19" t="str">
        <f>COUNTIF($D11:K11, 1)&amp;"-"&amp;COUNTIF($D11:K11, 0)&amp;"-"&amp;COUNTIF($D11:K11, 0.5)</f>
        <v>7-1-0</v>
      </c>
      <c r="AG11" s="19" t="str">
        <f>COUNTIF($D11:L11, 1)&amp;"-"&amp;COUNTIF($D11:L11, 0)&amp;"-"&amp;COUNTIF($D11:L11, 0.5)</f>
        <v>8-1-0</v>
      </c>
      <c r="AH11" s="19" t="str">
        <f>COUNTIF($D11:M11, 1)&amp;"-"&amp;COUNTIF($D11:M11, 0)&amp;"-"&amp;COUNTIF($D11:M11, 0.5)</f>
        <v>8-2-0</v>
      </c>
      <c r="AI11" s="19" t="str">
        <f>COUNTIF($D11:N11, 1)&amp;"-"&amp;COUNTIF($D11:N11, 0)&amp;"-"&amp;COUNTIF($D11:N11, 0.5)</f>
        <v>8-3-0</v>
      </c>
      <c r="AJ11" s="19" t="str">
        <f>COUNTIF($D11:O11, 1)&amp;"-"&amp;COUNTIF($D11:O11, 0)&amp;"-"&amp;COUNTIF($D11:O11, 0.5)</f>
        <v>9-3-0</v>
      </c>
      <c r="AK11" s="19" t="str">
        <f>COUNTIF($D11:P11, 1)&amp;"-"&amp;COUNTIF($D11:P11, 0)&amp;"-"&amp;COUNTIF($D11:P11, 0.5)</f>
        <v>10-3-0</v>
      </c>
      <c r="AL11" s="19" t="str">
        <f>COUNTIF($D11:Q11, 1)&amp;"-"&amp;COUNTIF($D11:Q11, 0)&amp;"-"&amp;COUNTIF($D11:Q11, 0.5)</f>
        <v>11-3-0</v>
      </c>
      <c r="AM11" s="19" t="str">
        <f>COUNTIF($D11:R11, 1)&amp;"-"&amp;COUNTIF($D11:R11, 0)&amp;"-"&amp;COUNTIF($D11:R11, 0.5)</f>
        <v>11-4-0</v>
      </c>
      <c r="AN11" s="19" t="str">
        <f>COUNTIF($D11:S11, 1)&amp;"-"&amp;COUNTIF($D11:S11, 0)&amp;"-"&amp;COUNTIF($D11:S11, 0.5)</f>
        <v>11-5-0</v>
      </c>
      <c r="AQ11" s="3" t="s">
        <v>90</v>
      </c>
      <c r="AR11" t="s">
        <v>40</v>
      </c>
      <c r="AV11" s="3" t="s">
        <v>89</v>
      </c>
      <c r="AW11" t="s">
        <v>40</v>
      </c>
    </row>
    <row r="12" spans="1:66">
      <c r="A12" t="s">
        <v>14</v>
      </c>
      <c r="B12">
        <v>2012</v>
      </c>
      <c r="C12" t="s">
        <v>22</v>
      </c>
      <c r="D12" s="2">
        <v>0</v>
      </c>
      <c r="E12" s="2">
        <v>1</v>
      </c>
      <c r="F12" s="2">
        <v>0</v>
      </c>
      <c r="G12" s="2">
        <v>0</v>
      </c>
      <c r="H12" s="2">
        <v>1</v>
      </c>
      <c r="I12" s="2">
        <v>0</v>
      </c>
      <c r="J12" s="2">
        <v>0</v>
      </c>
      <c r="K12" s="2">
        <v>1</v>
      </c>
      <c r="L12" s="2">
        <v>1</v>
      </c>
      <c r="M12" s="2">
        <v>0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0</v>
      </c>
      <c r="U12" s="19" t="str">
        <f t="shared" si="1"/>
        <v>Chris Braithwaite</v>
      </c>
      <c r="V12" s="19">
        <f t="shared" si="2"/>
        <v>2012</v>
      </c>
      <c r="W12" s="19" t="str">
        <f t="shared" si="3"/>
        <v>Playoffs</v>
      </c>
      <c r="X12" s="19" t="str">
        <f t="shared" si="4"/>
        <v>Chris Braithwaite 2012</v>
      </c>
      <c r="Y12" s="19" t="str">
        <f>COUNTIF($D12:D12, 1)&amp;"-"&amp;COUNTIF($D12:D12, 0)&amp;"-"&amp;COUNTIF($D12:D12, 0.5)</f>
        <v>0-1-0</v>
      </c>
      <c r="Z12" s="19" t="str">
        <f>COUNTIF($D12:E12, 1)&amp;"-"&amp;COUNTIF($D12:E12, 0)&amp;"-"&amp;COUNTIF($D12:E12, 0.5)</f>
        <v>1-1-0</v>
      </c>
      <c r="AA12" s="19" t="str">
        <f>COUNTIF($D12:F12, 1)&amp;"-"&amp;COUNTIF($D12:F12, 0)&amp;"-"&amp;COUNTIF($D12:F12, 0.5)</f>
        <v>1-2-0</v>
      </c>
      <c r="AB12" s="19" t="str">
        <f>COUNTIF($D12:G12, 1)&amp;"-"&amp;COUNTIF($D12:G12, 0)&amp;"-"&amp;COUNTIF($D12:G12, 0.5)</f>
        <v>1-3-0</v>
      </c>
      <c r="AC12" s="19" t="str">
        <f>COUNTIF($D12:H12, 1)&amp;"-"&amp;COUNTIF($D12:H12, 0)&amp;"-"&amp;COUNTIF($D12:H12, 0.5)</f>
        <v>2-3-0</v>
      </c>
      <c r="AD12" s="19" t="str">
        <f>COUNTIF($D12:I12, 1)&amp;"-"&amp;COUNTIF($D12:I12, 0)&amp;"-"&amp;COUNTIF($D12:I12, 0.5)</f>
        <v>2-4-0</v>
      </c>
      <c r="AE12" s="19" t="str">
        <f>COUNTIF($D12:J12, 1)&amp;"-"&amp;COUNTIF($D12:J12, 0)&amp;"-"&amp;COUNTIF($D12:J12, 0.5)</f>
        <v>2-5-0</v>
      </c>
      <c r="AF12" s="19" t="str">
        <f>COUNTIF($D12:K12, 1)&amp;"-"&amp;COUNTIF($D12:K12, 0)&amp;"-"&amp;COUNTIF($D12:K12, 0.5)</f>
        <v>3-5-0</v>
      </c>
      <c r="AG12" s="19" t="str">
        <f>COUNTIF($D12:L12, 1)&amp;"-"&amp;COUNTIF($D12:L12, 0)&amp;"-"&amp;COUNTIF($D12:L12, 0.5)</f>
        <v>4-5-0</v>
      </c>
      <c r="AH12" s="19" t="str">
        <f>COUNTIF($D12:M12, 1)&amp;"-"&amp;COUNTIF($D12:M12, 0)&amp;"-"&amp;COUNTIF($D12:M12, 0.5)</f>
        <v>4-6-0</v>
      </c>
      <c r="AI12" s="19" t="str">
        <f>COUNTIF($D12:N12, 1)&amp;"-"&amp;COUNTIF($D12:N12, 0)&amp;"-"&amp;COUNTIF($D12:N12, 0.5)</f>
        <v>5-6-0</v>
      </c>
      <c r="AJ12" s="19" t="str">
        <f>COUNTIF($D12:O12, 1)&amp;"-"&amp;COUNTIF($D12:O12, 0)&amp;"-"&amp;COUNTIF($D12:O12, 0.5)</f>
        <v>6-6-0</v>
      </c>
      <c r="AK12" s="19" t="str">
        <f>COUNTIF($D12:P12, 1)&amp;"-"&amp;COUNTIF($D12:P12, 0)&amp;"-"&amp;COUNTIF($D12:P12, 0.5)</f>
        <v>7-6-0</v>
      </c>
      <c r="AL12" s="19" t="str">
        <f>COUNTIF($D12:Q12, 1)&amp;"-"&amp;COUNTIF($D12:Q12, 0)&amp;"-"&amp;COUNTIF($D12:Q12, 0.5)</f>
        <v>8-6-0</v>
      </c>
      <c r="AM12" s="19" t="str">
        <f>COUNTIF($D12:R12, 1)&amp;"-"&amp;COUNTIF($D12:R12, 0)&amp;"-"&amp;COUNTIF($D12:R12, 0.5)</f>
        <v>9-6-0</v>
      </c>
      <c r="AN12" s="19" t="str">
        <f>COUNTIF($D12:S12, 1)&amp;"-"&amp;COUNTIF($D12:S12, 0)&amp;"-"&amp;COUNTIF($D12:S12, 0.5)</f>
        <v>9-7-0</v>
      </c>
      <c r="AQ12" s="3" t="s">
        <v>91</v>
      </c>
      <c r="AR12" t="s">
        <v>40</v>
      </c>
      <c r="AV12" s="3" t="s">
        <v>90</v>
      </c>
      <c r="AW12" t="s">
        <v>40</v>
      </c>
    </row>
    <row r="13" spans="1:66">
      <c r="B13">
        <v>2013</v>
      </c>
      <c r="C13" t="s">
        <v>22</v>
      </c>
      <c r="D13" s="2">
        <v>1</v>
      </c>
      <c r="E13" s="2">
        <v>0</v>
      </c>
      <c r="F13" s="2">
        <v>0</v>
      </c>
      <c r="G13" s="2">
        <v>1</v>
      </c>
      <c r="H13" s="2">
        <v>1</v>
      </c>
      <c r="I13" s="2">
        <v>1</v>
      </c>
      <c r="J13" s="2">
        <v>0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U13" s="19" t="str">
        <f t="shared" si="1"/>
        <v>Chris Braithwaite</v>
      </c>
      <c r="V13" s="19">
        <f t="shared" si="2"/>
        <v>2013</v>
      </c>
      <c r="W13" s="19" t="str">
        <f t="shared" si="3"/>
        <v>Playoffs</v>
      </c>
      <c r="X13" s="19" t="str">
        <f t="shared" si="4"/>
        <v>Chris Braithwaite 2013</v>
      </c>
      <c r="Y13" s="19" t="str">
        <f>COUNTIF($D13:D13, 1)&amp;"-"&amp;COUNTIF($D13:D13, 0)&amp;"-"&amp;COUNTIF($D13:D13, 0.5)</f>
        <v>1-0-0</v>
      </c>
      <c r="Z13" s="19" t="str">
        <f>COUNTIF($D13:E13, 1)&amp;"-"&amp;COUNTIF($D13:E13, 0)&amp;"-"&amp;COUNTIF($D13:E13, 0.5)</f>
        <v>1-1-0</v>
      </c>
      <c r="AA13" s="19" t="str">
        <f>COUNTIF($D13:F13, 1)&amp;"-"&amp;COUNTIF($D13:F13, 0)&amp;"-"&amp;COUNTIF($D13:F13, 0.5)</f>
        <v>1-2-0</v>
      </c>
      <c r="AB13" s="19" t="str">
        <f>COUNTIF($D13:G13, 1)&amp;"-"&amp;COUNTIF($D13:G13, 0)&amp;"-"&amp;COUNTIF($D13:G13, 0.5)</f>
        <v>2-2-0</v>
      </c>
      <c r="AC13" s="19" t="str">
        <f>COUNTIF($D13:H13, 1)&amp;"-"&amp;COUNTIF($D13:H13, 0)&amp;"-"&amp;COUNTIF($D13:H13, 0.5)</f>
        <v>3-2-0</v>
      </c>
      <c r="AD13" s="19" t="str">
        <f>COUNTIF($D13:I13, 1)&amp;"-"&amp;COUNTIF($D13:I13, 0)&amp;"-"&amp;COUNTIF($D13:I13, 0.5)</f>
        <v>4-2-0</v>
      </c>
      <c r="AE13" s="19" t="str">
        <f>COUNTIF($D13:J13, 1)&amp;"-"&amp;COUNTIF($D13:J13, 0)&amp;"-"&amp;COUNTIF($D13:J13, 0.5)</f>
        <v>4-3-0</v>
      </c>
      <c r="AF13" s="19" t="str">
        <f>COUNTIF($D13:K13, 1)&amp;"-"&amp;COUNTIF($D13:K13, 0)&amp;"-"&amp;COUNTIF($D13:K13, 0.5)</f>
        <v>5-3-0</v>
      </c>
      <c r="AG13" s="19" t="str">
        <f>COUNTIF($D13:L13, 1)&amp;"-"&amp;COUNTIF($D13:L13, 0)&amp;"-"&amp;COUNTIF($D13:L13, 0.5)</f>
        <v>6-3-0</v>
      </c>
      <c r="AH13" s="19" t="str">
        <f>COUNTIF($D13:M13, 1)&amp;"-"&amp;COUNTIF($D13:M13, 0)&amp;"-"&amp;COUNTIF($D13:M13, 0.5)</f>
        <v>7-3-0</v>
      </c>
      <c r="AI13" s="19" t="str">
        <f>COUNTIF($D13:N13, 1)&amp;"-"&amp;COUNTIF($D13:N13, 0)&amp;"-"&amp;COUNTIF($D13:N13, 0.5)</f>
        <v>8-3-0</v>
      </c>
      <c r="AJ13" s="19" t="str">
        <f>COUNTIF($D13:O13, 1)&amp;"-"&amp;COUNTIF($D13:O13, 0)&amp;"-"&amp;COUNTIF($D13:O13, 0.5)</f>
        <v>9-3-0</v>
      </c>
      <c r="AK13" s="19" t="str">
        <f>COUNTIF($D13:P13, 1)&amp;"-"&amp;COUNTIF($D13:P13, 0)&amp;"-"&amp;COUNTIF($D13:P13, 0.5)</f>
        <v>10-3-0</v>
      </c>
      <c r="AL13" s="19" t="str">
        <f>COUNTIF($D13:Q13, 1)&amp;"-"&amp;COUNTIF($D13:Q13, 0)&amp;"-"&amp;COUNTIF($D13:Q13, 0.5)</f>
        <v>10-4-0</v>
      </c>
      <c r="AM13" s="19" t="str">
        <f>COUNTIF($D13:R13, 1)&amp;"-"&amp;COUNTIF($D13:R13, 0)&amp;"-"&amp;COUNTIF($D13:R13, 0.5)</f>
        <v>10-5-0</v>
      </c>
      <c r="AN13" s="19" t="str">
        <f>COUNTIF($D13:S13, 1)&amp;"-"&amp;COUNTIF($D13:S13, 0)&amp;"-"&amp;COUNTIF($D13:S13, 0.5)</f>
        <v>10-6-0</v>
      </c>
      <c r="AQ13" s="3" t="s">
        <v>92</v>
      </c>
      <c r="AR13" t="s">
        <v>40</v>
      </c>
      <c r="AV13" s="3" t="s">
        <v>91</v>
      </c>
      <c r="AW13" t="s">
        <v>40</v>
      </c>
    </row>
    <row r="14" spans="1:66">
      <c r="B14">
        <v>2014</v>
      </c>
      <c r="C14" t="s">
        <v>22</v>
      </c>
      <c r="D14" s="2">
        <v>0</v>
      </c>
      <c r="E14" s="2">
        <v>1</v>
      </c>
      <c r="F14" s="2">
        <v>1</v>
      </c>
      <c r="G14" s="2">
        <v>1</v>
      </c>
      <c r="H14" s="2">
        <v>1</v>
      </c>
      <c r="I14" s="2">
        <v>0</v>
      </c>
      <c r="J14" s="2">
        <v>1</v>
      </c>
      <c r="K14" s="2">
        <v>1</v>
      </c>
      <c r="L14" s="2">
        <v>1</v>
      </c>
      <c r="M14" s="2">
        <v>0</v>
      </c>
      <c r="N14" s="2">
        <v>1</v>
      </c>
      <c r="O14" s="2">
        <v>1</v>
      </c>
      <c r="P14" s="2">
        <v>1</v>
      </c>
      <c r="Q14" s="2">
        <v>0</v>
      </c>
      <c r="R14" s="2">
        <v>1</v>
      </c>
      <c r="S14" s="2">
        <v>1</v>
      </c>
      <c r="U14" s="19" t="str">
        <f t="shared" si="1"/>
        <v>Chris Braithwaite</v>
      </c>
      <c r="V14" s="19">
        <f t="shared" si="2"/>
        <v>2014</v>
      </c>
      <c r="W14" s="19" t="str">
        <f t="shared" si="3"/>
        <v>Playoffs</v>
      </c>
      <c r="X14" s="19" t="str">
        <f t="shared" si="4"/>
        <v>Chris Braithwaite 2014</v>
      </c>
      <c r="Y14" s="19" t="str">
        <f>COUNTIF($D14:D14, 1)&amp;"-"&amp;COUNTIF($D14:D14, 0)&amp;"-"&amp;COUNTIF($D14:D14, 0.5)</f>
        <v>0-1-0</v>
      </c>
      <c r="Z14" s="19" t="str">
        <f>COUNTIF($D14:E14, 1)&amp;"-"&amp;COUNTIF($D14:E14, 0)&amp;"-"&amp;COUNTIF($D14:E14, 0.5)</f>
        <v>1-1-0</v>
      </c>
      <c r="AA14" s="19" t="str">
        <f>COUNTIF($D14:F14, 1)&amp;"-"&amp;COUNTIF($D14:F14, 0)&amp;"-"&amp;COUNTIF($D14:F14, 0.5)</f>
        <v>2-1-0</v>
      </c>
      <c r="AB14" s="19" t="str">
        <f>COUNTIF($D14:G14, 1)&amp;"-"&amp;COUNTIF($D14:G14, 0)&amp;"-"&amp;COUNTIF($D14:G14, 0.5)</f>
        <v>3-1-0</v>
      </c>
      <c r="AC14" s="19" t="str">
        <f>COUNTIF($D14:H14, 1)&amp;"-"&amp;COUNTIF($D14:H14, 0)&amp;"-"&amp;COUNTIF($D14:H14, 0.5)</f>
        <v>4-1-0</v>
      </c>
      <c r="AD14" s="19" t="str">
        <f>COUNTIF($D14:I14, 1)&amp;"-"&amp;COUNTIF($D14:I14, 0)&amp;"-"&amp;COUNTIF($D14:I14, 0.5)</f>
        <v>4-2-0</v>
      </c>
      <c r="AE14" s="19" t="str">
        <f>COUNTIF($D14:J14, 1)&amp;"-"&amp;COUNTIF($D14:J14, 0)&amp;"-"&amp;COUNTIF($D14:J14, 0.5)</f>
        <v>5-2-0</v>
      </c>
      <c r="AF14" s="19" t="str">
        <f>COUNTIF($D14:K14, 1)&amp;"-"&amp;COUNTIF($D14:K14, 0)&amp;"-"&amp;COUNTIF($D14:K14, 0.5)</f>
        <v>6-2-0</v>
      </c>
      <c r="AG14" s="19" t="str">
        <f>COUNTIF($D14:L14, 1)&amp;"-"&amp;COUNTIF($D14:L14, 0)&amp;"-"&amp;COUNTIF($D14:L14, 0.5)</f>
        <v>7-2-0</v>
      </c>
      <c r="AH14" s="19" t="str">
        <f>COUNTIF($D14:M14, 1)&amp;"-"&amp;COUNTIF($D14:M14, 0)&amp;"-"&amp;COUNTIF($D14:M14, 0.5)</f>
        <v>7-3-0</v>
      </c>
      <c r="AI14" s="19" t="str">
        <f>COUNTIF($D14:N14, 1)&amp;"-"&amp;COUNTIF($D14:N14, 0)&amp;"-"&amp;COUNTIF($D14:N14, 0.5)</f>
        <v>8-3-0</v>
      </c>
      <c r="AJ14" s="19" t="str">
        <f>COUNTIF($D14:O14, 1)&amp;"-"&amp;COUNTIF($D14:O14, 0)&amp;"-"&amp;COUNTIF($D14:O14, 0.5)</f>
        <v>9-3-0</v>
      </c>
      <c r="AK14" s="19" t="str">
        <f>COUNTIF($D14:P14, 1)&amp;"-"&amp;COUNTIF($D14:P14, 0)&amp;"-"&amp;COUNTIF($D14:P14, 0.5)</f>
        <v>10-3-0</v>
      </c>
      <c r="AL14" s="19" t="str">
        <f>COUNTIF($D14:Q14, 1)&amp;"-"&amp;COUNTIF($D14:Q14, 0)&amp;"-"&amp;COUNTIF($D14:Q14, 0.5)</f>
        <v>10-4-0</v>
      </c>
      <c r="AM14" s="19" t="str">
        <f>COUNTIF($D14:R14, 1)&amp;"-"&amp;COUNTIF($D14:R14, 0)&amp;"-"&amp;COUNTIF($D14:R14, 0.5)</f>
        <v>11-4-0</v>
      </c>
      <c r="AN14" s="19" t="str">
        <f>COUNTIF($D14:S14, 1)&amp;"-"&amp;COUNTIF($D14:S14, 0)&amp;"-"&amp;COUNTIF($D14:S14, 0.5)</f>
        <v>12-4-0</v>
      </c>
    </row>
    <row r="15" spans="1:66">
      <c r="B15">
        <v>2015</v>
      </c>
      <c r="C15" t="s">
        <v>63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1</v>
      </c>
      <c r="J15" s="2">
        <v>1</v>
      </c>
      <c r="K15" s="2">
        <v>0</v>
      </c>
      <c r="L15" s="2">
        <v>0</v>
      </c>
      <c r="M15" s="2">
        <v>1</v>
      </c>
      <c r="N15" s="2">
        <v>1</v>
      </c>
      <c r="O15" s="2">
        <v>0</v>
      </c>
      <c r="P15" s="2">
        <v>1</v>
      </c>
      <c r="Q15" s="2">
        <v>0</v>
      </c>
      <c r="R15" s="2">
        <v>0</v>
      </c>
      <c r="S15" s="2">
        <v>0</v>
      </c>
      <c r="U15" s="19" t="str">
        <f t="shared" si="1"/>
        <v>Chris Braithwaite</v>
      </c>
      <c r="V15" s="19">
        <f t="shared" si="2"/>
        <v>2015</v>
      </c>
      <c r="W15" s="19" t="str">
        <f t="shared" si="3"/>
        <v>Missed</v>
      </c>
      <c r="X15" s="19" t="str">
        <f t="shared" si="4"/>
        <v>Chris Braithwaite 2015</v>
      </c>
      <c r="Y15" s="19" t="str">
        <f>COUNTIF($D15:D15, 1)&amp;"-"&amp;COUNTIF($D15:D15, 0)&amp;"-"&amp;COUNTIF($D15:D15, 0.5)</f>
        <v>0-1-0</v>
      </c>
      <c r="Z15" s="19" t="str">
        <f>COUNTIF($D15:E15, 1)&amp;"-"&amp;COUNTIF($D15:E15, 0)&amp;"-"&amp;COUNTIF($D15:E15, 0.5)</f>
        <v>0-2-0</v>
      </c>
      <c r="AA15" s="19" t="str">
        <f>COUNTIF($D15:F15, 1)&amp;"-"&amp;COUNTIF($D15:F15, 0)&amp;"-"&amp;COUNTIF($D15:F15, 0.5)</f>
        <v>0-3-0</v>
      </c>
      <c r="AB15" s="19" t="str">
        <f>COUNTIF($D15:G15, 1)&amp;"-"&amp;COUNTIF($D15:G15, 0)&amp;"-"&amp;COUNTIF($D15:G15, 0.5)</f>
        <v>0-4-0</v>
      </c>
      <c r="AC15" s="19" t="str">
        <f>COUNTIF($D15:H15, 1)&amp;"-"&amp;COUNTIF($D15:H15, 0)&amp;"-"&amp;COUNTIF($D15:H15, 0.5)</f>
        <v>1-4-0</v>
      </c>
      <c r="AD15" s="19" t="str">
        <f>COUNTIF($D15:I15, 1)&amp;"-"&amp;COUNTIF($D15:I15, 0)&amp;"-"&amp;COUNTIF($D15:I15, 0.5)</f>
        <v>2-4-0</v>
      </c>
      <c r="AE15" s="19" t="str">
        <f>COUNTIF($D15:J15, 1)&amp;"-"&amp;COUNTIF($D15:J15, 0)&amp;"-"&amp;COUNTIF($D15:J15, 0.5)</f>
        <v>3-4-0</v>
      </c>
      <c r="AF15" s="19" t="str">
        <f>COUNTIF($D15:K15, 1)&amp;"-"&amp;COUNTIF($D15:K15, 0)&amp;"-"&amp;COUNTIF($D15:K15, 0.5)</f>
        <v>3-5-0</v>
      </c>
      <c r="AG15" s="19" t="str">
        <f>COUNTIF($D15:L15, 1)&amp;"-"&amp;COUNTIF($D15:L15, 0)&amp;"-"&amp;COUNTIF($D15:L15, 0.5)</f>
        <v>3-6-0</v>
      </c>
      <c r="AH15" s="19" t="str">
        <f>COUNTIF($D15:M15, 1)&amp;"-"&amp;COUNTIF($D15:M15, 0)&amp;"-"&amp;COUNTIF($D15:M15, 0.5)</f>
        <v>4-6-0</v>
      </c>
      <c r="AI15" s="19" t="str">
        <f>COUNTIF($D15:N15, 1)&amp;"-"&amp;COUNTIF($D15:N15, 0)&amp;"-"&amp;COUNTIF($D15:N15, 0.5)</f>
        <v>5-6-0</v>
      </c>
      <c r="AJ15" s="19" t="str">
        <f>COUNTIF($D15:O15, 1)&amp;"-"&amp;COUNTIF($D15:O15, 0)&amp;"-"&amp;COUNTIF($D15:O15, 0.5)</f>
        <v>5-7-0</v>
      </c>
      <c r="AK15" s="19" t="str">
        <f>COUNTIF($D15:P15, 1)&amp;"-"&amp;COUNTIF($D15:P15, 0)&amp;"-"&amp;COUNTIF($D15:P15, 0.5)</f>
        <v>6-7-0</v>
      </c>
      <c r="AL15" s="19" t="str">
        <f>COUNTIF($D15:Q15, 1)&amp;"-"&amp;COUNTIF($D15:Q15, 0)&amp;"-"&amp;COUNTIF($D15:Q15, 0.5)</f>
        <v>6-8-0</v>
      </c>
      <c r="AM15" s="19" t="str">
        <f>COUNTIF($D15:R15, 1)&amp;"-"&amp;COUNTIF($D15:R15, 0)&amp;"-"&amp;COUNTIF($D15:R15, 0.5)</f>
        <v>6-9-0</v>
      </c>
      <c r="AN15" s="19" t="str">
        <f>COUNTIF($D15:S15, 1)&amp;"-"&amp;COUNTIF($D15:S15, 0)&amp;"-"&amp;COUNTIF($D15:S15, 0.5)</f>
        <v>6-10-0</v>
      </c>
      <c r="AQ15" s="3" t="s">
        <v>172</v>
      </c>
      <c r="AR15" s="3" t="s">
        <v>56</v>
      </c>
      <c r="AV15" s="3" t="s">
        <v>172</v>
      </c>
      <c r="AW15" s="3" t="s">
        <v>56</v>
      </c>
    </row>
    <row r="16" spans="1:66">
      <c r="B16">
        <v>2017</v>
      </c>
      <c r="C16" t="s">
        <v>63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1</v>
      </c>
      <c r="R16" s="2">
        <v>0</v>
      </c>
      <c r="S16" s="2">
        <v>1</v>
      </c>
      <c r="U16" s="19" t="str">
        <f t="shared" si="1"/>
        <v>Chris Braithwaite</v>
      </c>
      <c r="V16" s="19">
        <f t="shared" si="2"/>
        <v>2017</v>
      </c>
      <c r="W16" s="19" t="str">
        <f t="shared" si="3"/>
        <v>Missed</v>
      </c>
      <c r="X16" s="19" t="str">
        <f t="shared" si="4"/>
        <v>Chris Braithwaite 2017</v>
      </c>
      <c r="Y16" s="19" t="str">
        <f>COUNTIF($D16:D16, 1)&amp;"-"&amp;COUNTIF($D16:D16, 0)&amp;"-"&amp;COUNTIF($D16:D16, 0.5)</f>
        <v>0-1-0</v>
      </c>
      <c r="Z16" s="19" t="str">
        <f>COUNTIF($D16:E16, 1)&amp;"-"&amp;COUNTIF($D16:E16, 0)&amp;"-"&amp;COUNTIF($D16:E16, 0.5)</f>
        <v>0-2-0</v>
      </c>
      <c r="AA16" s="19" t="str">
        <f>COUNTIF($D16:F16, 1)&amp;"-"&amp;COUNTIF($D16:F16, 0)&amp;"-"&amp;COUNTIF($D16:F16, 0.5)</f>
        <v>1-2-0</v>
      </c>
      <c r="AB16" s="19" t="str">
        <f>COUNTIF($D16:G16, 1)&amp;"-"&amp;COUNTIF($D16:G16, 0)&amp;"-"&amp;COUNTIF($D16:G16, 0.5)</f>
        <v>1-3-0</v>
      </c>
      <c r="AC16" s="19" t="str">
        <f>COUNTIF($D16:H16, 1)&amp;"-"&amp;COUNTIF($D16:H16, 0)&amp;"-"&amp;COUNTIF($D16:H16, 0.5)</f>
        <v>1-4-0</v>
      </c>
      <c r="AD16" s="19" t="str">
        <f>COUNTIF($D16:I16, 1)&amp;"-"&amp;COUNTIF($D16:I16, 0)&amp;"-"&amp;COUNTIF($D16:I16, 0.5)</f>
        <v>1-5-0</v>
      </c>
      <c r="AE16" s="19" t="str">
        <f>COUNTIF($D16:J16, 1)&amp;"-"&amp;COUNTIF($D16:J16, 0)&amp;"-"&amp;COUNTIF($D16:J16, 0.5)</f>
        <v>2-5-0</v>
      </c>
      <c r="AF16" s="19" t="str">
        <f>COUNTIF($D16:K16, 1)&amp;"-"&amp;COUNTIF($D16:K16, 0)&amp;"-"&amp;COUNTIF($D16:K16, 0.5)</f>
        <v>2-6-0</v>
      </c>
      <c r="AG16" s="19" t="str">
        <f>COUNTIF($D16:L16, 1)&amp;"-"&amp;COUNTIF($D16:L16, 0)&amp;"-"&amp;COUNTIF($D16:L16, 0.5)</f>
        <v>3-6-0</v>
      </c>
      <c r="AH16" s="19" t="str">
        <f>COUNTIF($D16:M16, 1)&amp;"-"&amp;COUNTIF($D16:M16, 0)&amp;"-"&amp;COUNTIF($D16:M16, 0.5)</f>
        <v>3-7-0</v>
      </c>
      <c r="AI16" s="19" t="str">
        <f>COUNTIF($D16:N16, 1)&amp;"-"&amp;COUNTIF($D16:N16, 0)&amp;"-"&amp;COUNTIF($D16:N16, 0.5)</f>
        <v>3-8-0</v>
      </c>
      <c r="AJ16" s="19" t="str">
        <f>COUNTIF($D16:O16, 1)&amp;"-"&amp;COUNTIF($D16:O16, 0)&amp;"-"&amp;COUNTIF($D16:O16, 0.5)</f>
        <v>3-9-0</v>
      </c>
      <c r="AK16" s="19" t="str">
        <f>COUNTIF($D16:P16, 1)&amp;"-"&amp;COUNTIF($D16:P16, 0)&amp;"-"&amp;COUNTIF($D16:P16, 0.5)</f>
        <v>3-10-0</v>
      </c>
      <c r="AL16" s="19" t="str">
        <f>COUNTIF($D16:Q16, 1)&amp;"-"&amp;COUNTIF($D16:Q16, 0)&amp;"-"&amp;COUNTIF($D16:Q16, 0.5)</f>
        <v>4-10-0</v>
      </c>
      <c r="AM16" s="19" t="str">
        <f>COUNTIF($D16:R16, 1)&amp;"-"&amp;COUNTIF($D16:R16, 0)&amp;"-"&amp;COUNTIF($D16:R16, 0.5)</f>
        <v>4-11-0</v>
      </c>
      <c r="AN16" s="19" t="str">
        <f>COUNTIF($D16:S16, 1)&amp;"-"&amp;COUNTIF($D16:S16, 0)&amp;"-"&amp;COUNTIF($D16:S16, 0.5)</f>
        <v>5-11-0</v>
      </c>
      <c r="AQ16" s="3" t="s">
        <v>39</v>
      </c>
      <c r="AR16" t="s">
        <v>63</v>
      </c>
      <c r="AS16" t="s">
        <v>22</v>
      </c>
      <c r="AT16" t="s">
        <v>38</v>
      </c>
      <c r="AV16" s="3" t="s">
        <v>39</v>
      </c>
      <c r="AW16" t="s">
        <v>173</v>
      </c>
      <c r="AX16" t="s">
        <v>179</v>
      </c>
      <c r="AY16" t="s">
        <v>178</v>
      </c>
      <c r="AZ16" t="s">
        <v>177</v>
      </c>
      <c r="BA16" t="s">
        <v>175</v>
      </c>
      <c r="BB16" t="s">
        <v>176</v>
      </c>
      <c r="BC16" t="s">
        <v>186</v>
      </c>
      <c r="BD16" t="s">
        <v>174</v>
      </c>
      <c r="BE16" t="s">
        <v>184</v>
      </c>
      <c r="BF16" t="s">
        <v>185</v>
      </c>
      <c r="BG16" t="s">
        <v>182</v>
      </c>
      <c r="BH16" t="s">
        <v>183</v>
      </c>
      <c r="BI16" t="s">
        <v>180</v>
      </c>
      <c r="BJ16" t="s">
        <v>181</v>
      </c>
      <c r="BK16" t="s">
        <v>296</v>
      </c>
      <c r="BL16" t="s">
        <v>297</v>
      </c>
      <c r="BM16" t="s">
        <v>298</v>
      </c>
      <c r="BN16" t="s">
        <v>38</v>
      </c>
    </row>
    <row r="17" spans="1:66">
      <c r="A17" t="s">
        <v>32</v>
      </c>
      <c r="B17">
        <v>2015</v>
      </c>
      <c r="C17" t="s">
        <v>63</v>
      </c>
      <c r="D17" s="2">
        <v>1</v>
      </c>
      <c r="E17" s="2">
        <v>0</v>
      </c>
      <c r="F17" s="2">
        <v>1</v>
      </c>
      <c r="G17" s="2">
        <v>1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>
        <v>1</v>
      </c>
      <c r="P17" s="2">
        <v>0</v>
      </c>
      <c r="Q17" s="2">
        <v>1</v>
      </c>
      <c r="R17" s="2">
        <v>0</v>
      </c>
      <c r="S17" s="2">
        <v>1</v>
      </c>
      <c r="U17" s="19" t="str">
        <f t="shared" si="1"/>
        <v>Chris Hill</v>
      </c>
      <c r="V17" s="19">
        <f t="shared" si="2"/>
        <v>2015</v>
      </c>
      <c r="W17" s="19" t="str">
        <f t="shared" si="3"/>
        <v>Missed</v>
      </c>
      <c r="X17" s="19" t="str">
        <f t="shared" si="4"/>
        <v>Chris Hill 2015</v>
      </c>
      <c r="Y17" s="19" t="str">
        <f>COUNTIF($D17:D17, 1)&amp;"-"&amp;COUNTIF($D17:D17, 0)&amp;"-"&amp;COUNTIF($D17:D17, 0.5)</f>
        <v>1-0-0</v>
      </c>
      <c r="Z17" s="19" t="str">
        <f>COUNTIF($D17:E17, 1)&amp;"-"&amp;COUNTIF($D17:E17, 0)&amp;"-"&amp;COUNTIF($D17:E17, 0.5)</f>
        <v>1-1-0</v>
      </c>
      <c r="AA17" s="19" t="str">
        <f>COUNTIF($D17:F17, 1)&amp;"-"&amp;COUNTIF($D17:F17, 0)&amp;"-"&amp;COUNTIF($D17:F17, 0.5)</f>
        <v>2-1-0</v>
      </c>
      <c r="AB17" s="19" t="str">
        <f>COUNTIF($D17:G17, 1)&amp;"-"&amp;COUNTIF($D17:G17, 0)&amp;"-"&amp;COUNTIF($D17:G17, 0.5)</f>
        <v>3-1-0</v>
      </c>
      <c r="AC17" s="19" t="str">
        <f>COUNTIF($D17:H17, 1)&amp;"-"&amp;COUNTIF($D17:H17, 0)&amp;"-"&amp;COUNTIF($D17:H17, 0.5)</f>
        <v>4-1-0</v>
      </c>
      <c r="AD17" s="19" t="str">
        <f>COUNTIF($D17:I17, 1)&amp;"-"&amp;COUNTIF($D17:I17, 0)&amp;"-"&amp;COUNTIF($D17:I17, 0.5)</f>
        <v>4-2-0</v>
      </c>
      <c r="AE17" s="19" t="str">
        <f>COUNTIF($D17:J17, 1)&amp;"-"&amp;COUNTIF($D17:J17, 0)&amp;"-"&amp;COUNTIF($D17:J17, 0.5)</f>
        <v>4-3-0</v>
      </c>
      <c r="AF17" s="19" t="str">
        <f>COUNTIF($D17:K17, 1)&amp;"-"&amp;COUNTIF($D17:K17, 0)&amp;"-"&amp;COUNTIF($D17:K17, 0.5)</f>
        <v>4-4-0</v>
      </c>
      <c r="AG17" s="19" t="str">
        <f>COUNTIF($D17:L17, 1)&amp;"-"&amp;COUNTIF($D17:L17, 0)&amp;"-"&amp;COUNTIF($D17:L17, 0.5)</f>
        <v>4-5-0</v>
      </c>
      <c r="AH17" s="19" t="str">
        <f>COUNTIF($D17:M17, 1)&amp;"-"&amp;COUNTIF($D17:M17, 0)&amp;"-"&amp;COUNTIF($D17:M17, 0.5)</f>
        <v>4-6-0</v>
      </c>
      <c r="AI17" s="19" t="str">
        <f>COUNTIF($D17:N17, 1)&amp;"-"&amp;COUNTIF($D17:N17, 0)&amp;"-"&amp;COUNTIF($D17:N17, 0.5)</f>
        <v>5-6-0</v>
      </c>
      <c r="AJ17" s="19" t="str">
        <f>COUNTIF($D17:O17, 1)&amp;"-"&amp;COUNTIF($D17:O17, 0)&amp;"-"&amp;COUNTIF($D17:O17, 0.5)</f>
        <v>6-6-0</v>
      </c>
      <c r="AK17" s="19" t="str">
        <f>COUNTIF($D17:P17, 1)&amp;"-"&amp;COUNTIF($D17:P17, 0)&amp;"-"&amp;COUNTIF($D17:P17, 0.5)</f>
        <v>6-7-0</v>
      </c>
      <c r="AL17" s="19" t="str">
        <f>COUNTIF($D17:Q17, 1)&amp;"-"&amp;COUNTIF($D17:Q17, 0)&amp;"-"&amp;COUNTIF($D17:Q17, 0.5)</f>
        <v>7-7-0</v>
      </c>
      <c r="AM17" s="19" t="str">
        <f>COUNTIF($D17:R17, 1)&amp;"-"&amp;COUNTIF($D17:R17, 0)&amp;"-"&amp;COUNTIF($D17:R17, 0.5)</f>
        <v>7-8-0</v>
      </c>
      <c r="AN17" s="19" t="str">
        <f>COUNTIF($D17:S17, 1)&amp;"-"&amp;COUNTIF($D17:S17, 0)&amp;"-"&amp;COUNTIF($D17:S17, 0.5)</f>
        <v>8-8-0</v>
      </c>
      <c r="AQ17" s="4" t="s">
        <v>96</v>
      </c>
      <c r="AR17" s="2">
        <v>1</v>
      </c>
      <c r="AS17" s="2"/>
      <c r="AT17" s="2">
        <v>1</v>
      </c>
      <c r="AV17" s="4" t="s">
        <v>96</v>
      </c>
      <c r="AW17" s="2"/>
      <c r="AX17" s="2"/>
      <c r="AY17" s="2"/>
      <c r="AZ17" s="2"/>
      <c r="BA17" s="2"/>
      <c r="BB17" s="2"/>
      <c r="BC17" s="2"/>
      <c r="BD17" s="2"/>
      <c r="BE17" s="2"/>
      <c r="BF17" s="2">
        <v>1</v>
      </c>
      <c r="BG17" s="2"/>
      <c r="BH17" s="2"/>
      <c r="BI17" s="2"/>
      <c r="BJ17" s="2"/>
      <c r="BK17" s="2"/>
      <c r="BL17" s="2"/>
      <c r="BM17" s="2"/>
      <c r="BN17" s="2">
        <v>1</v>
      </c>
    </row>
    <row r="18" spans="1:66">
      <c r="B18">
        <v>2016</v>
      </c>
      <c r="C18" t="s">
        <v>22</v>
      </c>
      <c r="D18" s="2">
        <v>0</v>
      </c>
      <c r="E18" s="2">
        <v>0</v>
      </c>
      <c r="F18" s="2">
        <v>0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0</v>
      </c>
      <c r="M18" s="2">
        <v>0</v>
      </c>
      <c r="N18" s="2">
        <v>1</v>
      </c>
      <c r="O18" s="2">
        <v>1</v>
      </c>
      <c r="P18" s="2">
        <v>0</v>
      </c>
      <c r="Q18" s="2">
        <v>1</v>
      </c>
      <c r="R18" s="2">
        <v>0</v>
      </c>
      <c r="S18" s="2">
        <v>1</v>
      </c>
      <c r="U18" s="19" t="str">
        <f t="shared" si="1"/>
        <v>Chris Hill</v>
      </c>
      <c r="V18" s="19">
        <f t="shared" si="2"/>
        <v>2016</v>
      </c>
      <c r="W18" s="19" t="str">
        <f t="shared" si="3"/>
        <v>Playoffs</v>
      </c>
      <c r="X18" s="19" t="str">
        <f t="shared" si="4"/>
        <v>Chris Hill 2016</v>
      </c>
      <c r="Y18" s="19" t="str">
        <f>COUNTIF($D18:D18, 1)&amp;"-"&amp;COUNTIF($D18:D18, 0)&amp;"-"&amp;COUNTIF($D18:D18, 0.5)</f>
        <v>0-1-0</v>
      </c>
      <c r="Z18" s="19" t="str">
        <f>COUNTIF($D18:E18, 1)&amp;"-"&amp;COUNTIF($D18:E18, 0)&amp;"-"&amp;COUNTIF($D18:E18, 0.5)</f>
        <v>0-2-0</v>
      </c>
      <c r="AA18" s="19" t="str">
        <f>COUNTIF($D18:F18, 1)&amp;"-"&amp;COUNTIF($D18:F18, 0)&amp;"-"&amp;COUNTIF($D18:F18, 0.5)</f>
        <v>0-3-0</v>
      </c>
      <c r="AB18" s="19" t="str">
        <f>COUNTIF($D18:G18, 1)&amp;"-"&amp;COUNTIF($D18:G18, 0)&amp;"-"&amp;COUNTIF($D18:G18, 0.5)</f>
        <v>1-3-0</v>
      </c>
      <c r="AC18" s="19" t="str">
        <f>COUNTIF($D18:H18, 1)&amp;"-"&amp;COUNTIF($D18:H18, 0)&amp;"-"&amp;COUNTIF($D18:H18, 0.5)</f>
        <v>2-3-0</v>
      </c>
      <c r="AD18" s="19" t="str">
        <f>COUNTIF($D18:I18, 1)&amp;"-"&amp;COUNTIF($D18:I18, 0)&amp;"-"&amp;COUNTIF($D18:I18, 0.5)</f>
        <v>3-3-0</v>
      </c>
      <c r="AE18" s="19" t="str">
        <f>COUNTIF($D18:J18, 1)&amp;"-"&amp;COUNTIF($D18:J18, 0)&amp;"-"&amp;COUNTIF($D18:J18, 0.5)</f>
        <v>4-3-0</v>
      </c>
      <c r="AF18" s="19" t="str">
        <f>COUNTIF($D18:K18, 1)&amp;"-"&amp;COUNTIF($D18:K18, 0)&amp;"-"&amp;COUNTIF($D18:K18, 0.5)</f>
        <v>5-3-0</v>
      </c>
      <c r="AG18" s="19" t="str">
        <f>COUNTIF($D18:L18, 1)&amp;"-"&amp;COUNTIF($D18:L18, 0)&amp;"-"&amp;COUNTIF($D18:L18, 0.5)</f>
        <v>5-4-0</v>
      </c>
      <c r="AH18" s="19" t="str">
        <f>COUNTIF($D18:M18, 1)&amp;"-"&amp;COUNTIF($D18:M18, 0)&amp;"-"&amp;COUNTIF($D18:M18, 0.5)</f>
        <v>5-5-0</v>
      </c>
      <c r="AI18" s="19" t="str">
        <f>COUNTIF($D18:N18, 1)&amp;"-"&amp;COUNTIF($D18:N18, 0)&amp;"-"&amp;COUNTIF($D18:N18, 0.5)</f>
        <v>6-5-0</v>
      </c>
      <c r="AJ18" s="19" t="str">
        <f>COUNTIF($D18:O18, 1)&amp;"-"&amp;COUNTIF($D18:O18, 0)&amp;"-"&amp;COUNTIF($D18:O18, 0.5)</f>
        <v>7-5-0</v>
      </c>
      <c r="AK18" s="19" t="str">
        <f>COUNTIF($D18:P18, 1)&amp;"-"&amp;COUNTIF($D18:P18, 0)&amp;"-"&amp;COUNTIF($D18:P18, 0.5)</f>
        <v>7-6-0</v>
      </c>
      <c r="AL18" s="19" t="str">
        <f>COUNTIF($D18:Q18, 1)&amp;"-"&amp;COUNTIF($D18:Q18, 0)&amp;"-"&amp;COUNTIF($D18:Q18, 0.5)</f>
        <v>8-6-0</v>
      </c>
      <c r="AM18" s="19" t="str">
        <f>COUNTIF($D18:R18, 1)&amp;"-"&amp;COUNTIF($D18:R18, 0)&amp;"-"&amp;COUNTIF($D18:R18, 0.5)</f>
        <v>8-7-0</v>
      </c>
      <c r="AN18" s="19" t="str">
        <f>COUNTIF($D18:S18, 1)&amp;"-"&amp;COUNTIF($D18:S18, 0)&amp;"-"&amp;COUNTIF($D18:S18, 0.5)</f>
        <v>9-7-0</v>
      </c>
      <c r="AQ18" s="4" t="s">
        <v>97</v>
      </c>
      <c r="AR18" s="2">
        <v>1</v>
      </c>
      <c r="AS18" s="2"/>
      <c r="AT18" s="2">
        <v>1</v>
      </c>
      <c r="AV18" s="4" t="s">
        <v>97</v>
      </c>
      <c r="AW18" s="2"/>
      <c r="AX18" s="2"/>
      <c r="AY18" s="2"/>
      <c r="AZ18" s="2"/>
      <c r="BA18" s="2"/>
      <c r="BB18" s="2"/>
      <c r="BC18" s="2"/>
      <c r="BD18" s="2">
        <v>1</v>
      </c>
      <c r="BE18" s="2"/>
      <c r="BF18" s="2"/>
      <c r="BG18" s="2"/>
      <c r="BH18" s="2"/>
      <c r="BI18" s="2"/>
      <c r="BJ18" s="2"/>
      <c r="BK18" s="2"/>
      <c r="BL18" s="2"/>
      <c r="BM18" s="2"/>
      <c r="BN18" s="2">
        <v>1</v>
      </c>
    </row>
    <row r="19" spans="1:66">
      <c r="B19">
        <v>2017</v>
      </c>
      <c r="C19" t="s">
        <v>63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1</v>
      </c>
      <c r="N19" s="2">
        <v>1</v>
      </c>
      <c r="O19" s="2">
        <v>0</v>
      </c>
      <c r="P19" s="2">
        <v>0.5</v>
      </c>
      <c r="Q19" s="2">
        <v>0</v>
      </c>
      <c r="R19" s="2">
        <v>1</v>
      </c>
      <c r="S19" s="2">
        <v>0</v>
      </c>
      <c r="U19" s="19" t="str">
        <f t="shared" si="1"/>
        <v>Chris Hill</v>
      </c>
      <c r="V19" s="19">
        <f t="shared" si="2"/>
        <v>2017</v>
      </c>
      <c r="W19" s="19" t="str">
        <f t="shared" si="3"/>
        <v>Missed</v>
      </c>
      <c r="X19" s="19" t="str">
        <f t="shared" si="4"/>
        <v>Chris Hill 2017</v>
      </c>
      <c r="Y19" s="19" t="str">
        <f>COUNTIF($D19:D19, 1)&amp;"-"&amp;COUNTIF($D19:D19, 0)&amp;"-"&amp;COUNTIF($D19:D19, 0.5)</f>
        <v>0-1-0</v>
      </c>
      <c r="Z19" s="19" t="str">
        <f>COUNTIF($D19:E19, 1)&amp;"-"&amp;COUNTIF($D19:E19, 0)&amp;"-"&amp;COUNTIF($D19:E19, 0.5)</f>
        <v>0-2-0</v>
      </c>
      <c r="AA19" s="19" t="str">
        <f>COUNTIF($D19:F19, 1)&amp;"-"&amp;COUNTIF($D19:F19, 0)&amp;"-"&amp;COUNTIF($D19:F19, 0.5)</f>
        <v>1-2-0</v>
      </c>
      <c r="AB19" s="19" t="str">
        <f>COUNTIF($D19:G19, 1)&amp;"-"&amp;COUNTIF($D19:G19, 0)&amp;"-"&amp;COUNTIF($D19:G19, 0.5)</f>
        <v>1-3-0</v>
      </c>
      <c r="AC19" s="19" t="str">
        <f>COUNTIF($D19:H19, 1)&amp;"-"&amp;COUNTIF($D19:H19, 0)&amp;"-"&amp;COUNTIF($D19:H19, 0.5)</f>
        <v>1-4-0</v>
      </c>
      <c r="AD19" s="19" t="str">
        <f>COUNTIF($D19:I19, 1)&amp;"-"&amp;COUNTIF($D19:I19, 0)&amp;"-"&amp;COUNTIF($D19:I19, 0.5)</f>
        <v>1-5-0</v>
      </c>
      <c r="AE19" s="19" t="str">
        <f>COUNTIF($D19:J19, 1)&amp;"-"&amp;COUNTIF($D19:J19, 0)&amp;"-"&amp;COUNTIF($D19:J19, 0.5)</f>
        <v>1-6-0</v>
      </c>
      <c r="AF19" s="19" t="str">
        <f>COUNTIF($D19:K19, 1)&amp;"-"&amp;COUNTIF($D19:K19, 0)&amp;"-"&amp;COUNTIF($D19:K19, 0.5)</f>
        <v>1-7-0</v>
      </c>
      <c r="AG19" s="19" t="str">
        <f>COUNTIF($D19:L19, 1)&amp;"-"&amp;COUNTIF($D19:L19, 0)&amp;"-"&amp;COUNTIF($D19:L19, 0.5)</f>
        <v>2-7-0</v>
      </c>
      <c r="AH19" s="19" t="str">
        <f>COUNTIF($D19:M19, 1)&amp;"-"&amp;COUNTIF($D19:M19, 0)&amp;"-"&amp;COUNTIF($D19:M19, 0.5)</f>
        <v>3-7-0</v>
      </c>
      <c r="AI19" s="19" t="str">
        <f>COUNTIF($D19:N19, 1)&amp;"-"&amp;COUNTIF($D19:N19, 0)&amp;"-"&amp;COUNTIF($D19:N19, 0.5)</f>
        <v>4-7-0</v>
      </c>
      <c r="AJ19" s="19" t="str">
        <f>COUNTIF($D19:O19, 1)&amp;"-"&amp;COUNTIF($D19:O19, 0)&amp;"-"&amp;COUNTIF($D19:O19, 0.5)</f>
        <v>4-8-0</v>
      </c>
      <c r="AK19" s="19" t="str">
        <f>COUNTIF($D19:P19, 1)&amp;"-"&amp;COUNTIF($D19:P19, 0)&amp;"-"&amp;COUNTIF($D19:P19, 0.5)</f>
        <v>4-8-1</v>
      </c>
      <c r="AL19" s="19" t="str">
        <f>COUNTIF($D19:Q19, 1)&amp;"-"&amp;COUNTIF($D19:Q19, 0)&amp;"-"&amp;COUNTIF($D19:Q19, 0.5)</f>
        <v>4-9-1</v>
      </c>
      <c r="AM19" s="19" t="str">
        <f>COUNTIF($D19:R19, 1)&amp;"-"&amp;COUNTIF($D19:R19, 0)&amp;"-"&amp;COUNTIF($D19:R19, 0.5)</f>
        <v>5-9-1</v>
      </c>
      <c r="AN19" s="19" t="str">
        <f>COUNTIF($D19:S19, 1)&amp;"-"&amp;COUNTIF($D19:S19, 0)&amp;"-"&amp;COUNTIF($D19:S19, 0.5)</f>
        <v>5-10-1</v>
      </c>
      <c r="AQ19" s="4" t="s">
        <v>98</v>
      </c>
      <c r="AR19" s="2"/>
      <c r="AS19" s="2">
        <v>1</v>
      </c>
      <c r="AT19" s="2">
        <v>1</v>
      </c>
      <c r="AV19" s="4" t="s">
        <v>98</v>
      </c>
      <c r="AW19" s="2"/>
      <c r="AX19" s="2"/>
      <c r="AY19" s="2"/>
      <c r="AZ19" s="2">
        <v>1</v>
      </c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>
        <v>1</v>
      </c>
    </row>
    <row r="20" spans="1:66">
      <c r="A20" t="s">
        <v>12</v>
      </c>
      <c r="B20">
        <v>2012</v>
      </c>
      <c r="C20" t="s">
        <v>63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U20" s="19" t="str">
        <f t="shared" si="1"/>
        <v>Dan Sayles</v>
      </c>
      <c r="V20" s="19">
        <f t="shared" si="2"/>
        <v>2012</v>
      </c>
      <c r="W20" s="19" t="str">
        <f t="shared" si="3"/>
        <v>Missed</v>
      </c>
      <c r="X20" s="19" t="str">
        <f t="shared" si="4"/>
        <v>Dan Sayles 2012</v>
      </c>
      <c r="Y20" s="19" t="str">
        <f>COUNTIF($D20:D20, 1)&amp;"-"&amp;COUNTIF($D20:D20, 0)&amp;"-"&amp;COUNTIF($D20:D20, 0.5)</f>
        <v>0-1-0</v>
      </c>
      <c r="Z20" s="19" t="str">
        <f>COUNTIF($D20:E20, 1)&amp;"-"&amp;COUNTIF($D20:E20, 0)&amp;"-"&amp;COUNTIF($D20:E20, 0.5)</f>
        <v>0-2-0</v>
      </c>
      <c r="AA20" s="19" t="str">
        <f>COUNTIF($D20:F20, 1)&amp;"-"&amp;COUNTIF($D20:F20, 0)&amp;"-"&amp;COUNTIF($D20:F20, 0.5)</f>
        <v>0-3-0</v>
      </c>
      <c r="AB20" s="19" t="str">
        <f>COUNTIF($D20:G20, 1)&amp;"-"&amp;COUNTIF($D20:G20, 0)&amp;"-"&amp;COUNTIF($D20:G20, 0.5)</f>
        <v>0-4-0</v>
      </c>
      <c r="AC20" s="19" t="str">
        <f>COUNTIF($D20:H20, 1)&amp;"-"&amp;COUNTIF($D20:H20, 0)&amp;"-"&amp;COUNTIF($D20:H20, 0.5)</f>
        <v>0-5-0</v>
      </c>
      <c r="AD20" s="19" t="str">
        <f>COUNTIF($D20:I20, 1)&amp;"-"&amp;COUNTIF($D20:I20, 0)&amp;"-"&amp;COUNTIF($D20:I20, 0.5)</f>
        <v>0-6-0</v>
      </c>
      <c r="AE20" s="19" t="str">
        <f>COUNTIF($D20:J20, 1)&amp;"-"&amp;COUNTIF($D20:J20, 0)&amp;"-"&amp;COUNTIF($D20:J20, 0.5)</f>
        <v>0-7-0</v>
      </c>
      <c r="AF20" s="19" t="str">
        <f>COUNTIF($D20:K20, 1)&amp;"-"&amp;COUNTIF($D20:K20, 0)&amp;"-"&amp;COUNTIF($D20:K20, 0.5)</f>
        <v>1-7-0</v>
      </c>
      <c r="AG20" s="19" t="str">
        <f>COUNTIF($D20:L20, 1)&amp;"-"&amp;COUNTIF($D20:L20, 0)&amp;"-"&amp;COUNTIF($D20:L20, 0.5)</f>
        <v>1-8-0</v>
      </c>
      <c r="AH20" s="19" t="str">
        <f>COUNTIF($D20:M20, 1)&amp;"-"&amp;COUNTIF($D20:M20, 0)&amp;"-"&amp;COUNTIF($D20:M20, 0.5)</f>
        <v>1-9-0</v>
      </c>
      <c r="AI20" s="19" t="str">
        <f>COUNTIF($D20:N20, 1)&amp;"-"&amp;COUNTIF($D20:N20, 0)&amp;"-"&amp;COUNTIF($D20:N20, 0.5)</f>
        <v>2-9-0</v>
      </c>
      <c r="AJ20" s="19" t="str">
        <f>COUNTIF($D20:O20, 1)&amp;"-"&amp;COUNTIF($D20:O20, 0)&amp;"-"&amp;COUNTIF($D20:O20, 0.5)</f>
        <v>3-9-0</v>
      </c>
      <c r="AK20" s="19" t="str">
        <f>COUNTIF($D20:P20, 1)&amp;"-"&amp;COUNTIF($D20:P20, 0)&amp;"-"&amp;COUNTIF($D20:P20, 0.5)</f>
        <v>4-9-0</v>
      </c>
      <c r="AL20" s="19" t="str">
        <f>COUNTIF($D20:Q20, 1)&amp;"-"&amp;COUNTIF($D20:Q20, 0)&amp;"-"&amp;COUNTIF($D20:Q20, 0.5)</f>
        <v>5-9-0</v>
      </c>
      <c r="AM20" s="19" t="str">
        <f>COUNTIF($D20:R20, 1)&amp;"-"&amp;COUNTIF($D20:R20, 0)&amp;"-"&amp;COUNTIF($D20:R20, 0.5)</f>
        <v>6-9-0</v>
      </c>
      <c r="AN20" s="19" t="str">
        <f>COUNTIF($D20:S20, 1)&amp;"-"&amp;COUNTIF($D20:S20, 0)&amp;"-"&amp;COUNTIF($D20:S20, 0.5)</f>
        <v>7-9-0</v>
      </c>
      <c r="AQ20" s="4" t="s">
        <v>99</v>
      </c>
      <c r="AR20" s="2"/>
      <c r="AS20" s="2">
        <v>1</v>
      </c>
      <c r="AT20" s="2">
        <v>1</v>
      </c>
      <c r="AV20" s="4" t="s">
        <v>99</v>
      </c>
      <c r="AW20" s="2"/>
      <c r="AX20" s="2"/>
      <c r="AY20" s="2">
        <v>1</v>
      </c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>
        <v>1</v>
      </c>
    </row>
    <row r="21" spans="1:66">
      <c r="B21">
        <v>2013</v>
      </c>
      <c r="C21" t="s">
        <v>22</v>
      </c>
      <c r="D21" s="2">
        <v>0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0</v>
      </c>
      <c r="K21" s="2">
        <v>0</v>
      </c>
      <c r="L21" s="2">
        <v>1</v>
      </c>
      <c r="M21" s="2">
        <v>1</v>
      </c>
      <c r="N21" s="2">
        <v>0</v>
      </c>
      <c r="O21" s="2">
        <v>0</v>
      </c>
      <c r="P21" s="2">
        <v>1</v>
      </c>
      <c r="Q21" s="2">
        <v>1</v>
      </c>
      <c r="R21" s="2">
        <v>1</v>
      </c>
      <c r="S21" s="2">
        <v>0</v>
      </c>
      <c r="U21" s="19" t="str">
        <f t="shared" si="1"/>
        <v>Dan Sayles</v>
      </c>
      <c r="V21" s="19">
        <f t="shared" si="2"/>
        <v>2013</v>
      </c>
      <c r="W21" s="19" t="str">
        <f t="shared" si="3"/>
        <v>Playoffs</v>
      </c>
      <c r="X21" s="19" t="str">
        <f t="shared" si="4"/>
        <v>Dan Sayles 2013</v>
      </c>
      <c r="Y21" s="19" t="str">
        <f>COUNTIF($D21:D21, 1)&amp;"-"&amp;COUNTIF($D21:D21, 0)&amp;"-"&amp;COUNTIF($D21:D21, 0.5)</f>
        <v>0-1-0</v>
      </c>
      <c r="Z21" s="19" t="str">
        <f>COUNTIF($D21:E21, 1)&amp;"-"&amp;COUNTIF($D21:E21, 0)&amp;"-"&amp;COUNTIF($D21:E21, 0.5)</f>
        <v>1-1-0</v>
      </c>
      <c r="AA21" s="19" t="str">
        <f>COUNTIF($D21:F21, 1)&amp;"-"&amp;COUNTIF($D21:F21, 0)&amp;"-"&amp;COUNTIF($D21:F21, 0.5)</f>
        <v>2-1-0</v>
      </c>
      <c r="AB21" s="19" t="str">
        <f>COUNTIF($D21:G21, 1)&amp;"-"&amp;COUNTIF($D21:G21, 0)&amp;"-"&amp;COUNTIF($D21:G21, 0.5)</f>
        <v>3-1-0</v>
      </c>
      <c r="AC21" s="19" t="str">
        <f>COUNTIF($D21:H21, 1)&amp;"-"&amp;COUNTIF($D21:H21, 0)&amp;"-"&amp;COUNTIF($D21:H21, 0.5)</f>
        <v>4-1-0</v>
      </c>
      <c r="AD21" s="19" t="str">
        <f>COUNTIF($D21:I21, 1)&amp;"-"&amp;COUNTIF($D21:I21, 0)&amp;"-"&amp;COUNTIF($D21:I21, 0.5)</f>
        <v>5-1-0</v>
      </c>
      <c r="AE21" s="19" t="str">
        <f>COUNTIF($D21:J21, 1)&amp;"-"&amp;COUNTIF($D21:J21, 0)&amp;"-"&amp;COUNTIF($D21:J21, 0.5)</f>
        <v>5-2-0</v>
      </c>
      <c r="AF21" s="19" t="str">
        <f>COUNTIF($D21:K21, 1)&amp;"-"&amp;COUNTIF($D21:K21, 0)&amp;"-"&amp;COUNTIF($D21:K21, 0.5)</f>
        <v>5-3-0</v>
      </c>
      <c r="AG21" s="19" t="str">
        <f>COUNTIF($D21:L21, 1)&amp;"-"&amp;COUNTIF($D21:L21, 0)&amp;"-"&amp;COUNTIF($D21:L21, 0.5)</f>
        <v>6-3-0</v>
      </c>
      <c r="AH21" s="19" t="str">
        <f>COUNTIF($D21:M21, 1)&amp;"-"&amp;COUNTIF($D21:M21, 0)&amp;"-"&amp;COUNTIF($D21:M21, 0.5)</f>
        <v>7-3-0</v>
      </c>
      <c r="AI21" s="19" t="str">
        <f>COUNTIF($D21:N21, 1)&amp;"-"&amp;COUNTIF($D21:N21, 0)&amp;"-"&amp;COUNTIF($D21:N21, 0.5)</f>
        <v>7-4-0</v>
      </c>
      <c r="AJ21" s="19" t="str">
        <f>COUNTIF($D21:O21, 1)&amp;"-"&amp;COUNTIF($D21:O21, 0)&amp;"-"&amp;COUNTIF($D21:O21, 0.5)</f>
        <v>7-5-0</v>
      </c>
      <c r="AK21" s="19" t="str">
        <f>COUNTIF($D21:P21, 1)&amp;"-"&amp;COUNTIF($D21:P21, 0)&amp;"-"&amp;COUNTIF($D21:P21, 0.5)</f>
        <v>8-5-0</v>
      </c>
      <c r="AL21" s="19" t="str">
        <f>COUNTIF($D21:Q21, 1)&amp;"-"&amp;COUNTIF($D21:Q21, 0)&amp;"-"&amp;COUNTIF($D21:Q21, 0.5)</f>
        <v>9-5-0</v>
      </c>
      <c r="AM21" s="19" t="str">
        <f>COUNTIF($D21:R21, 1)&amp;"-"&amp;COUNTIF($D21:R21, 0)&amp;"-"&amp;COUNTIF($D21:R21, 0.5)</f>
        <v>10-5-0</v>
      </c>
      <c r="AN21" s="19" t="str">
        <f>COUNTIF($D21:S21, 1)&amp;"-"&amp;COUNTIF($D21:S21, 0)&amp;"-"&amp;COUNTIF($D21:S21, 0.5)</f>
        <v>10-6-0</v>
      </c>
      <c r="AQ21" s="4" t="s">
        <v>100</v>
      </c>
      <c r="AR21" s="2">
        <v>1</v>
      </c>
      <c r="AS21" s="2"/>
      <c r="AT21" s="2">
        <v>1</v>
      </c>
      <c r="AV21" s="4" t="s">
        <v>100</v>
      </c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>
        <v>1</v>
      </c>
      <c r="BI21" s="2"/>
      <c r="BJ21" s="2"/>
      <c r="BK21" s="2"/>
      <c r="BL21" s="2"/>
      <c r="BM21" s="2"/>
      <c r="BN21" s="2">
        <v>1</v>
      </c>
    </row>
    <row r="22" spans="1:66">
      <c r="B22">
        <v>2014</v>
      </c>
      <c r="C22" t="s">
        <v>22</v>
      </c>
      <c r="D22" s="2">
        <v>1</v>
      </c>
      <c r="E22" s="2">
        <v>0</v>
      </c>
      <c r="F22" s="2">
        <v>0</v>
      </c>
      <c r="G22" s="2">
        <v>1</v>
      </c>
      <c r="H22" s="2">
        <v>1</v>
      </c>
      <c r="I22" s="2">
        <v>1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1</v>
      </c>
      <c r="Q22" s="2">
        <v>0</v>
      </c>
      <c r="R22" s="2">
        <v>0</v>
      </c>
      <c r="S22" s="2">
        <v>1</v>
      </c>
      <c r="U22" s="19" t="str">
        <f t="shared" si="1"/>
        <v>Dan Sayles</v>
      </c>
      <c r="V22" s="19">
        <f t="shared" si="2"/>
        <v>2014</v>
      </c>
      <c r="W22" s="19" t="str">
        <f t="shared" si="3"/>
        <v>Playoffs</v>
      </c>
      <c r="X22" s="19" t="str">
        <f t="shared" si="4"/>
        <v>Dan Sayles 2014</v>
      </c>
      <c r="Y22" s="19" t="str">
        <f>COUNTIF($D22:D22, 1)&amp;"-"&amp;COUNTIF($D22:D22, 0)&amp;"-"&amp;COUNTIF($D22:D22, 0.5)</f>
        <v>1-0-0</v>
      </c>
      <c r="Z22" s="19" t="str">
        <f>COUNTIF($D22:E22, 1)&amp;"-"&amp;COUNTIF($D22:E22, 0)&amp;"-"&amp;COUNTIF($D22:E22, 0.5)</f>
        <v>1-1-0</v>
      </c>
      <c r="AA22" s="19" t="str">
        <f>COUNTIF($D22:F22, 1)&amp;"-"&amp;COUNTIF($D22:F22, 0)&amp;"-"&amp;COUNTIF($D22:F22, 0.5)</f>
        <v>1-2-0</v>
      </c>
      <c r="AB22" s="19" t="str">
        <f>COUNTIF($D22:G22, 1)&amp;"-"&amp;COUNTIF($D22:G22, 0)&amp;"-"&amp;COUNTIF($D22:G22, 0.5)</f>
        <v>2-2-0</v>
      </c>
      <c r="AC22" s="19" t="str">
        <f>COUNTIF($D22:H22, 1)&amp;"-"&amp;COUNTIF($D22:H22, 0)&amp;"-"&amp;COUNTIF($D22:H22, 0.5)</f>
        <v>3-2-0</v>
      </c>
      <c r="AD22" s="19" t="str">
        <f>COUNTIF($D22:I22, 1)&amp;"-"&amp;COUNTIF($D22:I22, 0)&amp;"-"&amp;COUNTIF($D22:I22, 0.5)</f>
        <v>4-2-0</v>
      </c>
      <c r="AE22" s="19" t="str">
        <f>COUNTIF($D22:J22, 1)&amp;"-"&amp;COUNTIF($D22:J22, 0)&amp;"-"&amp;COUNTIF($D22:J22, 0.5)</f>
        <v>5-2-0</v>
      </c>
      <c r="AF22" s="19" t="str">
        <f>COUNTIF($D22:K22, 1)&amp;"-"&amp;COUNTIF($D22:K22, 0)&amp;"-"&amp;COUNTIF($D22:K22, 0.5)</f>
        <v>5-3-0</v>
      </c>
      <c r="AG22" s="19" t="str">
        <f>COUNTIF($D22:L22, 1)&amp;"-"&amp;COUNTIF($D22:L22, 0)&amp;"-"&amp;COUNTIF($D22:L22, 0.5)</f>
        <v>5-4-0</v>
      </c>
      <c r="AH22" s="19" t="str">
        <f>COUNTIF($D22:M22, 1)&amp;"-"&amp;COUNTIF($D22:M22, 0)&amp;"-"&amp;COUNTIF($D22:M22, 0.5)</f>
        <v>5-5-0</v>
      </c>
      <c r="AI22" s="19" t="str">
        <f>COUNTIF($D22:N22, 1)&amp;"-"&amp;COUNTIF($D22:N22, 0)&amp;"-"&amp;COUNTIF($D22:N22, 0.5)</f>
        <v>5-6-0</v>
      </c>
      <c r="AJ22" s="19" t="str">
        <f>COUNTIF($D22:O22, 1)&amp;"-"&amp;COUNTIF($D22:O22, 0)&amp;"-"&amp;COUNTIF($D22:O22, 0.5)</f>
        <v>6-6-0</v>
      </c>
      <c r="AK22" s="19" t="str">
        <f>COUNTIF($D22:P22, 1)&amp;"-"&amp;COUNTIF($D22:P22, 0)&amp;"-"&amp;COUNTIF($D22:P22, 0.5)</f>
        <v>7-6-0</v>
      </c>
      <c r="AL22" s="19" t="str">
        <f>COUNTIF($D22:Q22, 1)&amp;"-"&amp;COUNTIF($D22:Q22, 0)&amp;"-"&amp;COUNTIF($D22:Q22, 0.5)</f>
        <v>7-7-0</v>
      </c>
      <c r="AM22" s="19" t="str">
        <f>COUNTIF($D22:R22, 1)&amp;"-"&amp;COUNTIF($D22:R22, 0)&amp;"-"&amp;COUNTIF($D22:R22, 0.5)</f>
        <v>7-8-0</v>
      </c>
      <c r="AN22" s="19" t="str">
        <f>COUNTIF($D22:S22, 1)&amp;"-"&amp;COUNTIF($D22:S22, 0)&amp;"-"&amp;COUNTIF($D22:S22, 0.5)</f>
        <v>8-8-0</v>
      </c>
      <c r="AQ22" s="4" t="s">
        <v>101</v>
      </c>
      <c r="AR22" s="2"/>
      <c r="AS22" s="2">
        <v>1</v>
      </c>
      <c r="AT22" s="2">
        <v>1</v>
      </c>
      <c r="AV22" s="4" t="s">
        <v>101</v>
      </c>
      <c r="AW22" s="2"/>
      <c r="AX22" s="2"/>
      <c r="AY22" s="2">
        <v>1</v>
      </c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>
        <v>1</v>
      </c>
    </row>
    <row r="23" spans="1:66">
      <c r="B23">
        <v>2015</v>
      </c>
      <c r="C23" t="s">
        <v>22</v>
      </c>
      <c r="D23" s="2">
        <v>1</v>
      </c>
      <c r="E23" s="2">
        <v>1</v>
      </c>
      <c r="F23" s="2">
        <v>1</v>
      </c>
      <c r="G23" s="2">
        <v>1</v>
      </c>
      <c r="H23" s="2">
        <v>0</v>
      </c>
      <c r="I23" s="2">
        <v>0</v>
      </c>
      <c r="J23" s="2">
        <v>1</v>
      </c>
      <c r="K23" s="2">
        <v>1</v>
      </c>
      <c r="L23" s="2">
        <v>0</v>
      </c>
      <c r="M23" s="2">
        <v>1</v>
      </c>
      <c r="N23" s="2">
        <v>0</v>
      </c>
      <c r="O23" s="2">
        <v>0</v>
      </c>
      <c r="P23" s="2">
        <v>0</v>
      </c>
      <c r="Q23" s="2">
        <v>1</v>
      </c>
      <c r="R23" s="2">
        <v>1</v>
      </c>
      <c r="S23" s="2">
        <v>0</v>
      </c>
      <c r="U23" s="19" t="str">
        <f t="shared" si="1"/>
        <v>Dan Sayles</v>
      </c>
      <c r="V23" s="19">
        <f t="shared" si="2"/>
        <v>2015</v>
      </c>
      <c r="W23" s="19" t="str">
        <f t="shared" si="3"/>
        <v>Playoffs</v>
      </c>
      <c r="X23" s="19" t="str">
        <f t="shared" si="4"/>
        <v>Dan Sayles 2015</v>
      </c>
      <c r="Y23" s="19" t="str">
        <f>COUNTIF($D23:D23, 1)&amp;"-"&amp;COUNTIF($D23:D23, 0)&amp;"-"&amp;COUNTIF($D23:D23, 0.5)</f>
        <v>1-0-0</v>
      </c>
      <c r="Z23" s="19" t="str">
        <f>COUNTIF($D23:E23, 1)&amp;"-"&amp;COUNTIF($D23:E23, 0)&amp;"-"&amp;COUNTIF($D23:E23, 0.5)</f>
        <v>2-0-0</v>
      </c>
      <c r="AA23" s="19" t="str">
        <f>COUNTIF($D23:F23, 1)&amp;"-"&amp;COUNTIF($D23:F23, 0)&amp;"-"&amp;COUNTIF($D23:F23, 0.5)</f>
        <v>3-0-0</v>
      </c>
      <c r="AB23" s="19" t="str">
        <f>COUNTIF($D23:G23, 1)&amp;"-"&amp;COUNTIF($D23:G23, 0)&amp;"-"&amp;COUNTIF($D23:G23, 0.5)</f>
        <v>4-0-0</v>
      </c>
      <c r="AC23" s="19" t="str">
        <f>COUNTIF($D23:H23, 1)&amp;"-"&amp;COUNTIF($D23:H23, 0)&amp;"-"&amp;COUNTIF($D23:H23, 0.5)</f>
        <v>4-1-0</v>
      </c>
      <c r="AD23" s="19" t="str">
        <f>COUNTIF($D23:I23, 1)&amp;"-"&amp;COUNTIF($D23:I23, 0)&amp;"-"&amp;COUNTIF($D23:I23, 0.5)</f>
        <v>4-2-0</v>
      </c>
      <c r="AE23" s="19" t="str">
        <f>COUNTIF($D23:J23, 1)&amp;"-"&amp;COUNTIF($D23:J23, 0)&amp;"-"&amp;COUNTIF($D23:J23, 0.5)</f>
        <v>5-2-0</v>
      </c>
      <c r="AF23" s="19" t="str">
        <f>COUNTIF($D23:K23, 1)&amp;"-"&amp;COUNTIF($D23:K23, 0)&amp;"-"&amp;COUNTIF($D23:K23, 0.5)</f>
        <v>6-2-0</v>
      </c>
      <c r="AG23" s="19" t="str">
        <f>COUNTIF($D23:L23, 1)&amp;"-"&amp;COUNTIF($D23:L23, 0)&amp;"-"&amp;COUNTIF($D23:L23, 0.5)</f>
        <v>6-3-0</v>
      </c>
      <c r="AH23" s="19" t="str">
        <f>COUNTIF($D23:M23, 1)&amp;"-"&amp;COUNTIF($D23:M23, 0)&amp;"-"&amp;COUNTIF($D23:M23, 0.5)</f>
        <v>7-3-0</v>
      </c>
      <c r="AI23" s="19" t="str">
        <f>COUNTIF($D23:N23, 1)&amp;"-"&amp;COUNTIF($D23:N23, 0)&amp;"-"&amp;COUNTIF($D23:N23, 0.5)</f>
        <v>7-4-0</v>
      </c>
      <c r="AJ23" s="19" t="str">
        <f>COUNTIF($D23:O23, 1)&amp;"-"&amp;COUNTIF($D23:O23, 0)&amp;"-"&amp;COUNTIF($D23:O23, 0.5)</f>
        <v>7-5-0</v>
      </c>
      <c r="AK23" s="19" t="str">
        <f>COUNTIF($D23:P23, 1)&amp;"-"&amp;COUNTIF($D23:P23, 0)&amp;"-"&amp;COUNTIF($D23:P23, 0.5)</f>
        <v>7-6-0</v>
      </c>
      <c r="AL23" s="19" t="str">
        <f>COUNTIF($D23:Q23, 1)&amp;"-"&amp;COUNTIF($D23:Q23, 0)&amp;"-"&amp;COUNTIF($D23:Q23, 0.5)</f>
        <v>8-6-0</v>
      </c>
      <c r="AM23" s="19" t="str">
        <f>COUNTIF($D23:R23, 1)&amp;"-"&amp;COUNTIF($D23:R23, 0)&amp;"-"&amp;COUNTIF($D23:R23, 0.5)</f>
        <v>9-6-0</v>
      </c>
      <c r="AN23" s="19" t="str">
        <f>COUNTIF($D23:S23, 1)&amp;"-"&amp;COUNTIF($D23:S23, 0)&amp;"-"&amp;COUNTIF($D23:S23, 0.5)</f>
        <v>9-7-0</v>
      </c>
      <c r="AQ23" s="4" t="s">
        <v>102</v>
      </c>
      <c r="AR23" s="2"/>
      <c r="AS23" s="2">
        <v>1</v>
      </c>
      <c r="AT23" s="2">
        <v>1</v>
      </c>
      <c r="AV23" s="4" t="s">
        <v>102</v>
      </c>
      <c r="AW23" s="2"/>
      <c r="AX23" s="2"/>
      <c r="AY23" s="2"/>
      <c r="AZ23" s="2">
        <v>1</v>
      </c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>
        <v>1</v>
      </c>
    </row>
    <row r="24" spans="1:66">
      <c r="B24">
        <v>2016</v>
      </c>
      <c r="C24" t="s">
        <v>22</v>
      </c>
      <c r="D24" s="2">
        <v>0</v>
      </c>
      <c r="E24" s="2">
        <v>0</v>
      </c>
      <c r="F24" s="2">
        <v>0</v>
      </c>
      <c r="G24" s="2">
        <v>1</v>
      </c>
      <c r="H24" s="2">
        <v>1</v>
      </c>
      <c r="I24" s="2">
        <v>0</v>
      </c>
      <c r="J24" s="2">
        <v>1</v>
      </c>
      <c r="K24" s="2">
        <v>1</v>
      </c>
      <c r="L24" s="2">
        <v>1</v>
      </c>
      <c r="M24" s="2">
        <v>1</v>
      </c>
      <c r="N24" s="2">
        <v>0</v>
      </c>
      <c r="O24" s="2">
        <v>1</v>
      </c>
      <c r="P24" s="2">
        <v>1</v>
      </c>
      <c r="Q24" s="2">
        <v>0</v>
      </c>
      <c r="R24" s="2">
        <v>0</v>
      </c>
      <c r="S24" s="2">
        <v>0</v>
      </c>
      <c r="U24" s="19" t="str">
        <f t="shared" si="1"/>
        <v>Dan Sayles</v>
      </c>
      <c r="V24" s="19">
        <f t="shared" si="2"/>
        <v>2016</v>
      </c>
      <c r="W24" s="19" t="str">
        <f t="shared" si="3"/>
        <v>Playoffs</v>
      </c>
      <c r="X24" s="19" t="str">
        <f t="shared" si="4"/>
        <v>Dan Sayles 2016</v>
      </c>
      <c r="Y24" s="19" t="str">
        <f>COUNTIF($D24:D24, 1)&amp;"-"&amp;COUNTIF($D24:D24, 0)&amp;"-"&amp;COUNTIF($D24:D24, 0.5)</f>
        <v>0-1-0</v>
      </c>
      <c r="Z24" s="19" t="str">
        <f>COUNTIF($D24:E24, 1)&amp;"-"&amp;COUNTIF($D24:E24, 0)&amp;"-"&amp;COUNTIF($D24:E24, 0.5)</f>
        <v>0-2-0</v>
      </c>
      <c r="AA24" s="19" t="str">
        <f>COUNTIF($D24:F24, 1)&amp;"-"&amp;COUNTIF($D24:F24, 0)&amp;"-"&amp;COUNTIF($D24:F24, 0.5)</f>
        <v>0-3-0</v>
      </c>
      <c r="AB24" s="19" t="str">
        <f>COUNTIF($D24:G24, 1)&amp;"-"&amp;COUNTIF($D24:G24, 0)&amp;"-"&amp;COUNTIF($D24:G24, 0.5)</f>
        <v>1-3-0</v>
      </c>
      <c r="AC24" s="19" t="str">
        <f>COUNTIF($D24:H24, 1)&amp;"-"&amp;COUNTIF($D24:H24, 0)&amp;"-"&amp;COUNTIF($D24:H24, 0.5)</f>
        <v>2-3-0</v>
      </c>
      <c r="AD24" s="19" t="str">
        <f>COUNTIF($D24:I24, 1)&amp;"-"&amp;COUNTIF($D24:I24, 0)&amp;"-"&amp;COUNTIF($D24:I24, 0.5)</f>
        <v>2-4-0</v>
      </c>
      <c r="AE24" s="19" t="str">
        <f>COUNTIF($D24:J24, 1)&amp;"-"&amp;COUNTIF($D24:J24, 0)&amp;"-"&amp;COUNTIF($D24:J24, 0.5)</f>
        <v>3-4-0</v>
      </c>
      <c r="AF24" s="19" t="str">
        <f>COUNTIF($D24:K24, 1)&amp;"-"&amp;COUNTIF($D24:K24, 0)&amp;"-"&amp;COUNTIF($D24:K24, 0.5)</f>
        <v>4-4-0</v>
      </c>
      <c r="AG24" s="19" t="str">
        <f>COUNTIF($D24:L24, 1)&amp;"-"&amp;COUNTIF($D24:L24, 0)&amp;"-"&amp;COUNTIF($D24:L24, 0.5)</f>
        <v>5-4-0</v>
      </c>
      <c r="AH24" s="19" t="str">
        <f>COUNTIF($D24:M24, 1)&amp;"-"&amp;COUNTIF($D24:M24, 0)&amp;"-"&amp;COUNTIF($D24:M24, 0.5)</f>
        <v>6-4-0</v>
      </c>
      <c r="AI24" s="19" t="str">
        <f>COUNTIF($D24:N24, 1)&amp;"-"&amp;COUNTIF($D24:N24, 0)&amp;"-"&amp;COUNTIF($D24:N24, 0.5)</f>
        <v>6-5-0</v>
      </c>
      <c r="AJ24" s="19" t="str">
        <f>COUNTIF($D24:O24, 1)&amp;"-"&amp;COUNTIF($D24:O24, 0)&amp;"-"&amp;COUNTIF($D24:O24, 0.5)</f>
        <v>7-5-0</v>
      </c>
      <c r="AK24" s="19" t="str">
        <f>COUNTIF($D24:P24, 1)&amp;"-"&amp;COUNTIF($D24:P24, 0)&amp;"-"&amp;COUNTIF($D24:P24, 0.5)</f>
        <v>8-5-0</v>
      </c>
      <c r="AL24" s="19" t="str">
        <f>COUNTIF($D24:Q24, 1)&amp;"-"&amp;COUNTIF($D24:Q24, 0)&amp;"-"&amp;COUNTIF($D24:Q24, 0.5)</f>
        <v>8-6-0</v>
      </c>
      <c r="AM24" s="19" t="str">
        <f>COUNTIF($D24:R24, 1)&amp;"-"&amp;COUNTIF($D24:R24, 0)&amp;"-"&amp;COUNTIF($D24:R24, 0.5)</f>
        <v>8-7-0</v>
      </c>
      <c r="AN24" s="19" t="str">
        <f>COUNTIF($D24:S24, 1)&amp;"-"&amp;COUNTIF($D24:S24, 0)&amp;"-"&amp;COUNTIF($D24:S24, 0.5)</f>
        <v>8-8-0</v>
      </c>
      <c r="AQ24" s="4" t="s">
        <v>103</v>
      </c>
      <c r="AR24" s="2"/>
      <c r="AS24" s="2">
        <v>1</v>
      </c>
      <c r="AT24" s="2">
        <v>1</v>
      </c>
      <c r="AV24" s="4" t="s">
        <v>103</v>
      </c>
      <c r="AW24" s="2"/>
      <c r="AX24" s="2"/>
      <c r="AY24" s="2"/>
      <c r="AZ24" s="2">
        <v>1</v>
      </c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>
        <v>1</v>
      </c>
    </row>
    <row r="25" spans="1:66">
      <c r="B25">
        <v>2017</v>
      </c>
      <c r="C25" t="s">
        <v>22</v>
      </c>
      <c r="D25" s="2">
        <v>0</v>
      </c>
      <c r="E25" s="2">
        <v>1</v>
      </c>
      <c r="F25" s="2">
        <v>0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0</v>
      </c>
      <c r="M25" s="2">
        <v>0</v>
      </c>
      <c r="N25" s="2">
        <v>1</v>
      </c>
      <c r="O25" s="2">
        <v>0</v>
      </c>
      <c r="P25" s="2">
        <v>1</v>
      </c>
      <c r="Q25" s="2">
        <v>0</v>
      </c>
      <c r="R25" s="2">
        <v>0</v>
      </c>
      <c r="S25" s="2">
        <v>1</v>
      </c>
      <c r="U25" s="19" t="str">
        <f t="shared" si="1"/>
        <v>Dan Sayles</v>
      </c>
      <c r="V25" s="19">
        <f t="shared" si="2"/>
        <v>2017</v>
      </c>
      <c r="W25" s="19" t="str">
        <f t="shared" si="3"/>
        <v>Playoffs</v>
      </c>
      <c r="X25" s="19" t="str">
        <f t="shared" si="4"/>
        <v>Dan Sayles 2017</v>
      </c>
      <c r="Y25" s="19" t="str">
        <f>COUNTIF($D25:D25, 1)&amp;"-"&amp;COUNTIF($D25:D25, 0)&amp;"-"&amp;COUNTIF($D25:D25, 0.5)</f>
        <v>0-1-0</v>
      </c>
      <c r="Z25" s="19" t="str">
        <f>COUNTIF($D25:E25, 1)&amp;"-"&amp;COUNTIF($D25:E25, 0)&amp;"-"&amp;COUNTIF($D25:E25, 0.5)</f>
        <v>1-1-0</v>
      </c>
      <c r="AA25" s="19" t="str">
        <f>COUNTIF($D25:F25, 1)&amp;"-"&amp;COUNTIF($D25:F25, 0)&amp;"-"&amp;COUNTIF($D25:F25, 0.5)</f>
        <v>1-2-0</v>
      </c>
      <c r="AB25" s="19" t="str">
        <f>COUNTIF($D25:G25, 1)&amp;"-"&amp;COUNTIF($D25:G25, 0)&amp;"-"&amp;COUNTIF($D25:G25, 0.5)</f>
        <v>2-2-0</v>
      </c>
      <c r="AC25" s="19" t="str">
        <f>COUNTIF($D25:H25, 1)&amp;"-"&amp;COUNTIF($D25:H25, 0)&amp;"-"&amp;COUNTIF($D25:H25, 0.5)</f>
        <v>3-2-0</v>
      </c>
      <c r="AD25" s="19" t="str">
        <f>COUNTIF($D25:I25, 1)&amp;"-"&amp;COUNTIF($D25:I25, 0)&amp;"-"&amp;COUNTIF($D25:I25, 0.5)</f>
        <v>4-2-0</v>
      </c>
      <c r="AE25" s="19" t="str">
        <f>COUNTIF($D25:J25, 1)&amp;"-"&amp;COUNTIF($D25:J25, 0)&amp;"-"&amp;COUNTIF($D25:J25, 0.5)</f>
        <v>5-2-0</v>
      </c>
      <c r="AF25" s="19" t="str">
        <f>COUNTIF($D25:K25, 1)&amp;"-"&amp;COUNTIF($D25:K25, 0)&amp;"-"&amp;COUNTIF($D25:K25, 0.5)</f>
        <v>6-2-0</v>
      </c>
      <c r="AG25" s="19" t="str">
        <f>COUNTIF($D25:L25, 1)&amp;"-"&amp;COUNTIF($D25:L25, 0)&amp;"-"&amp;COUNTIF($D25:L25, 0.5)</f>
        <v>6-3-0</v>
      </c>
      <c r="AH25" s="19" t="str">
        <f>COUNTIF($D25:M25, 1)&amp;"-"&amp;COUNTIF($D25:M25, 0)&amp;"-"&amp;COUNTIF($D25:M25, 0.5)</f>
        <v>6-4-0</v>
      </c>
      <c r="AI25" s="19" t="str">
        <f>COUNTIF($D25:N25, 1)&amp;"-"&amp;COUNTIF($D25:N25, 0)&amp;"-"&amp;COUNTIF($D25:N25, 0.5)</f>
        <v>7-4-0</v>
      </c>
      <c r="AJ25" s="19" t="str">
        <f>COUNTIF($D25:O25, 1)&amp;"-"&amp;COUNTIF($D25:O25, 0)&amp;"-"&amp;COUNTIF($D25:O25, 0.5)</f>
        <v>7-5-0</v>
      </c>
      <c r="AK25" s="19" t="str">
        <f>COUNTIF($D25:P25, 1)&amp;"-"&amp;COUNTIF($D25:P25, 0)&amp;"-"&amp;COUNTIF($D25:P25, 0.5)</f>
        <v>8-5-0</v>
      </c>
      <c r="AL25" s="19" t="str">
        <f>COUNTIF($D25:Q25, 1)&amp;"-"&amp;COUNTIF($D25:Q25, 0)&amp;"-"&amp;COUNTIF($D25:Q25, 0.5)</f>
        <v>8-6-0</v>
      </c>
      <c r="AM25" s="19" t="str">
        <f>COUNTIF($D25:R25, 1)&amp;"-"&amp;COUNTIF($D25:R25, 0)&amp;"-"&amp;COUNTIF($D25:R25, 0.5)</f>
        <v>8-7-0</v>
      </c>
      <c r="AN25" s="19" t="str">
        <f>COUNTIF($D25:S25, 1)&amp;"-"&amp;COUNTIF($D25:S25, 0)&amp;"-"&amp;COUNTIF($D25:S25, 0.5)</f>
        <v>9-7-0</v>
      </c>
      <c r="AQ25" s="4" t="s">
        <v>264</v>
      </c>
      <c r="AR25" s="2"/>
      <c r="AS25" s="2">
        <v>1</v>
      </c>
      <c r="AT25" s="2">
        <v>1</v>
      </c>
      <c r="AV25" s="4" t="s">
        <v>264</v>
      </c>
      <c r="AW25" s="2"/>
      <c r="AX25" s="2">
        <v>1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>
        <v>1</v>
      </c>
    </row>
    <row r="26" spans="1:66">
      <c r="A26" t="s">
        <v>20</v>
      </c>
      <c r="B26">
        <v>2012</v>
      </c>
      <c r="C26" t="s">
        <v>22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2">
        <v>1</v>
      </c>
      <c r="Q26" s="2"/>
      <c r="R26" s="2">
        <v>0</v>
      </c>
      <c r="S26" s="2">
        <v>0</v>
      </c>
      <c r="U26" s="19" t="str">
        <f t="shared" si="1"/>
        <v>Dan Smith</v>
      </c>
      <c r="V26" s="19">
        <f t="shared" si="2"/>
        <v>2012</v>
      </c>
      <c r="W26" s="19" t="str">
        <f t="shared" si="3"/>
        <v>Playoffs</v>
      </c>
      <c r="X26" s="19" t="str">
        <f t="shared" si="4"/>
        <v>Dan Smith 2012</v>
      </c>
      <c r="Y26" s="19" t="str">
        <f>COUNTIF($D26:D26, 1)&amp;"-"&amp;COUNTIF($D26:D26, 0)&amp;"-"&amp;COUNTIF($D26:D26, 0.5)</f>
        <v>1-0-0</v>
      </c>
      <c r="Z26" s="19" t="str">
        <f>COUNTIF($D26:E26, 1)&amp;"-"&amp;COUNTIF($D26:E26, 0)&amp;"-"&amp;COUNTIF($D26:E26, 0.5)</f>
        <v>2-0-0</v>
      </c>
      <c r="AA26" s="19" t="str">
        <f>COUNTIF($D26:F26, 1)&amp;"-"&amp;COUNTIF($D26:F26, 0)&amp;"-"&amp;COUNTIF($D26:F26, 0.5)</f>
        <v>3-0-0</v>
      </c>
      <c r="AB26" s="19" t="str">
        <f>COUNTIF($D26:G26, 1)&amp;"-"&amp;COUNTIF($D26:G26, 0)&amp;"-"&amp;COUNTIF($D26:G26, 0.5)</f>
        <v>4-0-0</v>
      </c>
      <c r="AC26" s="19" t="str">
        <f>COUNTIF($D26:H26, 1)&amp;"-"&amp;COUNTIF($D26:H26, 0)&amp;"-"&amp;COUNTIF($D26:H26, 0.5)</f>
        <v>5-0-0</v>
      </c>
      <c r="AD26" s="19" t="str">
        <f>COUNTIF($D26:I26, 1)&amp;"-"&amp;COUNTIF($D26:I26, 0)&amp;"-"&amp;COUNTIF($D26:I26, 0.5)</f>
        <v>6-0-0</v>
      </c>
      <c r="AE26" s="19" t="str">
        <f>COUNTIF($D26:J26, 1)&amp;"-"&amp;COUNTIF($D26:J26, 0)&amp;"-"&amp;COUNTIF($D26:J26, 0.5)</f>
        <v>7-0-0</v>
      </c>
      <c r="AF26" s="19" t="str">
        <f>COUNTIF($D26:K26, 1)&amp;"-"&amp;COUNTIF($D26:K26, 0)&amp;"-"&amp;COUNTIF($D26:K26, 0.5)</f>
        <v>7-1-0</v>
      </c>
      <c r="AG26" s="19" t="str">
        <f>COUNTIF($D26:L26, 1)&amp;"-"&amp;COUNTIF($D26:L26, 0)&amp;"-"&amp;COUNTIF($D26:L26, 0.5)</f>
        <v>7-2-0</v>
      </c>
      <c r="AH26" s="19" t="str">
        <f>COUNTIF($D26:M26, 1)&amp;"-"&amp;COUNTIF($D26:M26, 0)&amp;"-"&amp;COUNTIF($D26:M26, 0.5)</f>
        <v>8-2-0</v>
      </c>
      <c r="AI26" s="19" t="str">
        <f>COUNTIF($D26:N26, 1)&amp;"-"&amp;COUNTIF($D26:N26, 0)&amp;"-"&amp;COUNTIF($D26:N26, 0.5)</f>
        <v>8-3-0</v>
      </c>
      <c r="AJ26" s="19" t="str">
        <f>COUNTIF($D26:O26, 1)&amp;"-"&amp;COUNTIF($D26:O26, 0)&amp;"-"&amp;COUNTIF($D26:O26, 0.5)</f>
        <v>8-4-0</v>
      </c>
      <c r="AK26" s="19" t="str">
        <f>COUNTIF($D26:P26, 1)&amp;"-"&amp;COUNTIF($D26:P26, 0)&amp;"-"&amp;COUNTIF($D26:P26, 0.5)</f>
        <v>9-4-0</v>
      </c>
      <c r="AL26" s="19" t="str">
        <f>COUNTIF($D26:Q26, 1)&amp;"-"&amp;COUNTIF($D26:Q26, 0)&amp;"-"&amp;COUNTIF($D26:Q26, 0.5)</f>
        <v>9-4-0</v>
      </c>
      <c r="AM26" s="19" t="str">
        <f>COUNTIF($D26:R26, 1)&amp;"-"&amp;COUNTIF($D26:R26, 0)&amp;"-"&amp;COUNTIF($D26:R26, 0.5)</f>
        <v>9-5-0</v>
      </c>
      <c r="AN26" s="19" t="str">
        <f>COUNTIF($D26:S26, 1)&amp;"-"&amp;COUNTIF($D26:S26, 0)&amp;"-"&amp;COUNTIF($D26:S26, 0.5)</f>
        <v>9-6-0</v>
      </c>
      <c r="AQ26" s="4" t="s">
        <v>104</v>
      </c>
      <c r="AR26" s="2"/>
      <c r="AS26" s="2">
        <v>1</v>
      </c>
      <c r="AT26" s="2">
        <v>1</v>
      </c>
      <c r="AV26" s="4" t="s">
        <v>104</v>
      </c>
      <c r="AW26" s="2"/>
      <c r="AX26" s="2"/>
      <c r="AY26" s="2"/>
      <c r="AZ26" s="2"/>
      <c r="BA26" s="2"/>
      <c r="BB26" s="2">
        <v>1</v>
      </c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>
        <v>1</v>
      </c>
    </row>
    <row r="27" spans="1:66">
      <c r="B27">
        <v>2013</v>
      </c>
      <c r="C27" t="s">
        <v>22</v>
      </c>
      <c r="D27" s="2">
        <v>1</v>
      </c>
      <c r="E27" s="2">
        <v>1</v>
      </c>
      <c r="F27" s="2">
        <v>1</v>
      </c>
      <c r="G27" s="2">
        <v>1</v>
      </c>
      <c r="H27" s="2">
        <v>0</v>
      </c>
      <c r="I27" s="2">
        <v>1</v>
      </c>
      <c r="J27" s="2">
        <v>1</v>
      </c>
      <c r="K27" s="2">
        <v>1</v>
      </c>
      <c r="L27" s="2">
        <v>1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1</v>
      </c>
      <c r="S27" s="2">
        <v>1</v>
      </c>
      <c r="U27" s="19" t="str">
        <f t="shared" si="1"/>
        <v>Dan Smith</v>
      </c>
      <c r="V27" s="19">
        <f t="shared" si="2"/>
        <v>2013</v>
      </c>
      <c r="W27" s="19" t="str">
        <f t="shared" si="3"/>
        <v>Playoffs</v>
      </c>
      <c r="X27" s="19" t="str">
        <f t="shared" si="4"/>
        <v>Dan Smith 2013</v>
      </c>
      <c r="Y27" s="19" t="str">
        <f>COUNTIF($D27:D27, 1)&amp;"-"&amp;COUNTIF($D27:D27, 0)&amp;"-"&amp;COUNTIF($D27:D27, 0.5)</f>
        <v>1-0-0</v>
      </c>
      <c r="Z27" s="19" t="str">
        <f>COUNTIF($D27:E27, 1)&amp;"-"&amp;COUNTIF($D27:E27, 0)&amp;"-"&amp;COUNTIF($D27:E27, 0.5)</f>
        <v>2-0-0</v>
      </c>
      <c r="AA27" s="19" t="str">
        <f>COUNTIF($D27:F27, 1)&amp;"-"&amp;COUNTIF($D27:F27, 0)&amp;"-"&amp;COUNTIF($D27:F27, 0.5)</f>
        <v>3-0-0</v>
      </c>
      <c r="AB27" s="19" t="str">
        <f>COUNTIF($D27:G27, 1)&amp;"-"&amp;COUNTIF($D27:G27, 0)&amp;"-"&amp;COUNTIF($D27:G27, 0.5)</f>
        <v>4-0-0</v>
      </c>
      <c r="AC27" s="19" t="str">
        <f>COUNTIF($D27:H27, 1)&amp;"-"&amp;COUNTIF($D27:H27, 0)&amp;"-"&amp;COUNTIF($D27:H27, 0.5)</f>
        <v>4-1-0</v>
      </c>
      <c r="AD27" s="19" t="str">
        <f>COUNTIF($D27:I27, 1)&amp;"-"&amp;COUNTIF($D27:I27, 0)&amp;"-"&amp;COUNTIF($D27:I27, 0.5)</f>
        <v>5-1-0</v>
      </c>
      <c r="AE27" s="19" t="str">
        <f>COUNTIF($D27:J27, 1)&amp;"-"&amp;COUNTIF($D27:J27, 0)&amp;"-"&amp;COUNTIF($D27:J27, 0.5)</f>
        <v>6-1-0</v>
      </c>
      <c r="AF27" s="19" t="str">
        <f>COUNTIF($D27:K27, 1)&amp;"-"&amp;COUNTIF($D27:K27, 0)&amp;"-"&amp;COUNTIF($D27:K27, 0.5)</f>
        <v>7-1-0</v>
      </c>
      <c r="AG27" s="19" t="str">
        <f>COUNTIF($D27:L27, 1)&amp;"-"&amp;COUNTIF($D27:L27, 0)&amp;"-"&amp;COUNTIF($D27:L27, 0.5)</f>
        <v>8-1-0</v>
      </c>
      <c r="AH27" s="19" t="str">
        <f>COUNTIF($D27:M27, 1)&amp;"-"&amp;COUNTIF($D27:M27, 0)&amp;"-"&amp;COUNTIF($D27:M27, 0.5)</f>
        <v>8-2-0</v>
      </c>
      <c r="AI27" s="19" t="str">
        <f>COUNTIF($D27:N27, 1)&amp;"-"&amp;COUNTIF($D27:N27, 0)&amp;"-"&amp;COUNTIF($D27:N27, 0.5)</f>
        <v>8-3-0</v>
      </c>
      <c r="AJ27" s="19" t="str">
        <f>COUNTIF($D27:O27, 1)&amp;"-"&amp;COUNTIF($D27:O27, 0)&amp;"-"&amp;COUNTIF($D27:O27, 0.5)</f>
        <v>9-3-0</v>
      </c>
      <c r="AK27" s="19" t="str">
        <f>COUNTIF($D27:P27, 1)&amp;"-"&amp;COUNTIF($D27:P27, 0)&amp;"-"&amp;COUNTIF($D27:P27, 0.5)</f>
        <v>9-4-0</v>
      </c>
      <c r="AL27" s="19" t="str">
        <f>COUNTIF($D27:Q27, 1)&amp;"-"&amp;COUNTIF($D27:Q27, 0)&amp;"-"&amp;COUNTIF($D27:Q27, 0.5)</f>
        <v>9-5-0</v>
      </c>
      <c r="AM27" s="19" t="str">
        <f>COUNTIF($D27:R27, 1)&amp;"-"&amp;COUNTIF($D27:R27, 0)&amp;"-"&amp;COUNTIF($D27:R27, 0.5)</f>
        <v>10-5-0</v>
      </c>
      <c r="AN27" s="19" t="str">
        <f>COUNTIF($D27:S27, 1)&amp;"-"&amp;COUNTIF($D27:S27, 0)&amp;"-"&amp;COUNTIF($D27:S27, 0.5)</f>
        <v>11-5-0</v>
      </c>
      <c r="AQ27" s="4" t="s">
        <v>105</v>
      </c>
      <c r="AR27" s="2"/>
      <c r="AS27" s="2">
        <v>1</v>
      </c>
      <c r="AT27" s="2">
        <v>1</v>
      </c>
      <c r="AV27" s="4" t="s">
        <v>105</v>
      </c>
      <c r="AW27" s="2"/>
      <c r="AX27" s="2">
        <v>1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>
        <v>1</v>
      </c>
    </row>
    <row r="28" spans="1:66">
      <c r="B28">
        <v>2014</v>
      </c>
      <c r="C28" t="s">
        <v>63</v>
      </c>
      <c r="D28" s="2">
        <v>1</v>
      </c>
      <c r="E28" s="2">
        <v>0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</v>
      </c>
      <c r="O28" s="2">
        <v>0</v>
      </c>
      <c r="P28" s="2">
        <v>1</v>
      </c>
      <c r="Q28" s="2">
        <v>1</v>
      </c>
      <c r="R28" s="2">
        <v>1</v>
      </c>
      <c r="S28" s="2">
        <v>0</v>
      </c>
      <c r="U28" s="19" t="str">
        <f t="shared" si="1"/>
        <v>Dan Smith</v>
      </c>
      <c r="V28" s="19">
        <f t="shared" si="2"/>
        <v>2014</v>
      </c>
      <c r="W28" s="19" t="str">
        <f t="shared" si="3"/>
        <v>Missed</v>
      </c>
      <c r="X28" s="19" t="str">
        <f t="shared" si="4"/>
        <v>Dan Smith 2014</v>
      </c>
      <c r="Y28" s="19" t="str">
        <f>COUNTIF($D28:D28, 1)&amp;"-"&amp;COUNTIF($D28:D28, 0)&amp;"-"&amp;COUNTIF($D28:D28, 0.5)</f>
        <v>1-0-0</v>
      </c>
      <c r="Z28" s="19" t="str">
        <f>COUNTIF($D28:E28, 1)&amp;"-"&amp;COUNTIF($D28:E28, 0)&amp;"-"&amp;COUNTIF($D28:E28, 0.5)</f>
        <v>1-1-0</v>
      </c>
      <c r="AA28" s="19" t="str">
        <f>COUNTIF($D28:F28, 1)&amp;"-"&amp;COUNTIF($D28:F28, 0)&amp;"-"&amp;COUNTIF($D28:F28, 0.5)</f>
        <v>2-1-0</v>
      </c>
      <c r="AB28" s="19" t="str">
        <f>COUNTIF($D28:G28, 1)&amp;"-"&amp;COUNTIF($D28:G28, 0)&amp;"-"&amp;COUNTIF($D28:G28, 0.5)</f>
        <v>2-2-0</v>
      </c>
      <c r="AC28" s="19" t="str">
        <f>COUNTIF($D28:H28, 1)&amp;"-"&amp;COUNTIF($D28:H28, 0)&amp;"-"&amp;COUNTIF($D28:H28, 0.5)</f>
        <v>2-3-0</v>
      </c>
      <c r="AD28" s="19" t="str">
        <f>COUNTIF($D28:I28, 1)&amp;"-"&amp;COUNTIF($D28:I28, 0)&amp;"-"&amp;COUNTIF($D28:I28, 0.5)</f>
        <v>2-4-0</v>
      </c>
      <c r="AE28" s="19" t="str">
        <f>COUNTIF($D28:J28, 1)&amp;"-"&amp;COUNTIF($D28:J28, 0)&amp;"-"&amp;COUNTIF($D28:J28, 0.5)</f>
        <v>2-5-0</v>
      </c>
      <c r="AF28" s="19" t="str">
        <f>COUNTIF($D28:K28, 1)&amp;"-"&amp;COUNTIF($D28:K28, 0)&amp;"-"&amp;COUNTIF($D28:K28, 0.5)</f>
        <v>2-6-0</v>
      </c>
      <c r="AG28" s="19" t="str">
        <f>COUNTIF($D28:L28, 1)&amp;"-"&amp;COUNTIF($D28:L28, 0)&amp;"-"&amp;COUNTIF($D28:L28, 0.5)</f>
        <v>2-7-0</v>
      </c>
      <c r="AH28" s="19" t="str">
        <f>COUNTIF($D28:M28, 1)&amp;"-"&amp;COUNTIF($D28:M28, 0)&amp;"-"&amp;COUNTIF($D28:M28, 0.5)</f>
        <v>2-8-0</v>
      </c>
      <c r="AI28" s="19" t="str">
        <f>COUNTIF($D28:N28, 1)&amp;"-"&amp;COUNTIF($D28:N28, 0)&amp;"-"&amp;COUNTIF($D28:N28, 0.5)</f>
        <v>3-8-0</v>
      </c>
      <c r="AJ28" s="19" t="str">
        <f>COUNTIF($D28:O28, 1)&amp;"-"&amp;COUNTIF($D28:O28, 0)&amp;"-"&amp;COUNTIF($D28:O28, 0.5)</f>
        <v>3-9-0</v>
      </c>
      <c r="AK28" s="19" t="str">
        <f>COUNTIF($D28:P28, 1)&amp;"-"&amp;COUNTIF($D28:P28, 0)&amp;"-"&amp;COUNTIF($D28:P28, 0.5)</f>
        <v>4-9-0</v>
      </c>
      <c r="AL28" s="19" t="str">
        <f>COUNTIF($D28:Q28, 1)&amp;"-"&amp;COUNTIF($D28:Q28, 0)&amp;"-"&amp;COUNTIF($D28:Q28, 0.5)</f>
        <v>5-9-0</v>
      </c>
      <c r="AM28" s="19" t="str">
        <f>COUNTIF($D28:R28, 1)&amp;"-"&amp;COUNTIF($D28:R28, 0)&amp;"-"&amp;COUNTIF($D28:R28, 0.5)</f>
        <v>6-9-0</v>
      </c>
      <c r="AN28" s="19" t="str">
        <f>COUNTIF($D28:S28, 1)&amp;"-"&amp;COUNTIF($D28:S28, 0)&amp;"-"&amp;COUNTIF($D28:S28, 0.5)</f>
        <v>6-10-0</v>
      </c>
      <c r="AQ28" s="4" t="s">
        <v>106</v>
      </c>
      <c r="AR28" s="2"/>
      <c r="AS28" s="2">
        <v>1</v>
      </c>
      <c r="AT28" s="2">
        <v>1</v>
      </c>
      <c r="AV28" s="4" t="s">
        <v>106</v>
      </c>
      <c r="AW28" s="2"/>
      <c r="AX28" s="2">
        <v>1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>
        <v>1</v>
      </c>
    </row>
    <row r="29" spans="1:66">
      <c r="B29">
        <v>2015</v>
      </c>
      <c r="C29" t="s">
        <v>22</v>
      </c>
      <c r="D29" s="2">
        <v>0</v>
      </c>
      <c r="E29" s="2">
        <v>1</v>
      </c>
      <c r="F29" s="2">
        <v>0</v>
      </c>
      <c r="G29" s="2">
        <v>1</v>
      </c>
      <c r="H29" s="2">
        <v>0</v>
      </c>
      <c r="I29" s="2">
        <v>1</v>
      </c>
      <c r="J29" s="2">
        <v>0</v>
      </c>
      <c r="K29" s="2">
        <v>1</v>
      </c>
      <c r="L29" s="2">
        <v>1</v>
      </c>
      <c r="M29" s="2">
        <v>0</v>
      </c>
      <c r="N29" s="2">
        <v>1</v>
      </c>
      <c r="O29" s="2">
        <v>1</v>
      </c>
      <c r="P29" s="2">
        <v>0</v>
      </c>
      <c r="Q29" s="2">
        <v>0</v>
      </c>
      <c r="R29" s="2">
        <v>1</v>
      </c>
      <c r="S29" s="2">
        <v>1</v>
      </c>
      <c r="U29" s="19" t="str">
        <f t="shared" si="1"/>
        <v>Dan Smith</v>
      </c>
      <c r="V29" s="19">
        <f t="shared" si="2"/>
        <v>2015</v>
      </c>
      <c r="W29" s="19" t="str">
        <f t="shared" si="3"/>
        <v>Playoffs</v>
      </c>
      <c r="X29" s="19" t="str">
        <f t="shared" si="4"/>
        <v>Dan Smith 2015</v>
      </c>
      <c r="Y29" s="19" t="str">
        <f>COUNTIF($D29:D29, 1)&amp;"-"&amp;COUNTIF($D29:D29, 0)&amp;"-"&amp;COUNTIF($D29:D29, 0.5)</f>
        <v>0-1-0</v>
      </c>
      <c r="Z29" s="19" t="str">
        <f>COUNTIF($D29:E29, 1)&amp;"-"&amp;COUNTIF($D29:E29, 0)&amp;"-"&amp;COUNTIF($D29:E29, 0.5)</f>
        <v>1-1-0</v>
      </c>
      <c r="AA29" s="19" t="str">
        <f>COUNTIF($D29:F29, 1)&amp;"-"&amp;COUNTIF($D29:F29, 0)&amp;"-"&amp;COUNTIF($D29:F29, 0.5)</f>
        <v>1-2-0</v>
      </c>
      <c r="AB29" s="19" t="str">
        <f>COUNTIF($D29:G29, 1)&amp;"-"&amp;COUNTIF($D29:G29, 0)&amp;"-"&amp;COUNTIF($D29:G29, 0.5)</f>
        <v>2-2-0</v>
      </c>
      <c r="AC29" s="19" t="str">
        <f>COUNTIF($D29:H29, 1)&amp;"-"&amp;COUNTIF($D29:H29, 0)&amp;"-"&amp;COUNTIF($D29:H29, 0.5)</f>
        <v>2-3-0</v>
      </c>
      <c r="AD29" s="19" t="str">
        <f>COUNTIF($D29:I29, 1)&amp;"-"&amp;COUNTIF($D29:I29, 0)&amp;"-"&amp;COUNTIF($D29:I29, 0.5)</f>
        <v>3-3-0</v>
      </c>
      <c r="AE29" s="19" t="str">
        <f>COUNTIF($D29:J29, 1)&amp;"-"&amp;COUNTIF($D29:J29, 0)&amp;"-"&amp;COUNTIF($D29:J29, 0.5)</f>
        <v>3-4-0</v>
      </c>
      <c r="AF29" s="19" t="str">
        <f>COUNTIF($D29:K29, 1)&amp;"-"&amp;COUNTIF($D29:K29, 0)&amp;"-"&amp;COUNTIF($D29:K29, 0.5)</f>
        <v>4-4-0</v>
      </c>
      <c r="AG29" s="19" t="str">
        <f>COUNTIF($D29:L29, 1)&amp;"-"&amp;COUNTIF($D29:L29, 0)&amp;"-"&amp;COUNTIF($D29:L29, 0.5)</f>
        <v>5-4-0</v>
      </c>
      <c r="AH29" s="19" t="str">
        <f>COUNTIF($D29:M29, 1)&amp;"-"&amp;COUNTIF($D29:M29, 0)&amp;"-"&amp;COUNTIF($D29:M29, 0.5)</f>
        <v>5-5-0</v>
      </c>
      <c r="AI29" s="19" t="str">
        <f>COUNTIF($D29:N29, 1)&amp;"-"&amp;COUNTIF($D29:N29, 0)&amp;"-"&amp;COUNTIF($D29:N29, 0.5)</f>
        <v>6-5-0</v>
      </c>
      <c r="AJ29" s="19" t="str">
        <f>COUNTIF($D29:O29, 1)&amp;"-"&amp;COUNTIF($D29:O29, 0)&amp;"-"&amp;COUNTIF($D29:O29, 0.5)</f>
        <v>7-5-0</v>
      </c>
      <c r="AK29" s="19" t="str">
        <f>COUNTIF($D29:P29, 1)&amp;"-"&amp;COUNTIF($D29:P29, 0)&amp;"-"&amp;COUNTIF($D29:P29, 0.5)</f>
        <v>7-6-0</v>
      </c>
      <c r="AL29" s="19" t="str">
        <f>COUNTIF($D29:Q29, 1)&amp;"-"&amp;COUNTIF($D29:Q29, 0)&amp;"-"&amp;COUNTIF($D29:Q29, 0.5)</f>
        <v>7-7-0</v>
      </c>
      <c r="AM29" s="19" t="str">
        <f>COUNTIF($D29:R29, 1)&amp;"-"&amp;COUNTIF($D29:R29, 0)&amp;"-"&amp;COUNTIF($D29:R29, 0.5)</f>
        <v>8-7-0</v>
      </c>
      <c r="AN29" s="19" t="str">
        <f>COUNTIF($D29:S29, 1)&amp;"-"&amp;COUNTIF($D29:S29, 0)&amp;"-"&amp;COUNTIF($D29:S29, 0.5)</f>
        <v>9-7-0</v>
      </c>
      <c r="AQ29" s="4" t="s">
        <v>107</v>
      </c>
      <c r="AR29" s="2">
        <v>1</v>
      </c>
      <c r="AS29" s="2"/>
      <c r="AT29" s="2">
        <v>1</v>
      </c>
      <c r="AV29" s="4" t="s">
        <v>107</v>
      </c>
      <c r="AW29" s="2"/>
      <c r="AX29" s="2"/>
      <c r="AY29" s="2"/>
      <c r="AZ29" s="2"/>
      <c r="BA29" s="2"/>
      <c r="BB29" s="2"/>
      <c r="BC29" s="2"/>
      <c r="BD29" s="2">
        <v>1</v>
      </c>
      <c r="BE29" s="2"/>
      <c r="BF29" s="2"/>
      <c r="BG29" s="2"/>
      <c r="BH29" s="2"/>
      <c r="BI29" s="2"/>
      <c r="BJ29" s="2"/>
      <c r="BK29" s="2"/>
      <c r="BL29" s="2"/>
      <c r="BM29" s="2"/>
      <c r="BN29" s="2">
        <v>1</v>
      </c>
    </row>
    <row r="30" spans="1:66">
      <c r="A30" t="s">
        <v>13</v>
      </c>
      <c r="B30">
        <v>2012</v>
      </c>
      <c r="C30" t="s">
        <v>63</v>
      </c>
      <c r="D30" s="2">
        <v>1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2">
        <v>1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1</v>
      </c>
      <c r="U30" s="19" t="str">
        <f t="shared" si="1"/>
        <v>David Slater</v>
      </c>
      <c r="V30" s="19">
        <f t="shared" si="2"/>
        <v>2012</v>
      </c>
      <c r="W30" s="19" t="str">
        <f t="shared" si="3"/>
        <v>Missed</v>
      </c>
      <c r="X30" s="19" t="str">
        <f t="shared" si="4"/>
        <v>David Slater 2012</v>
      </c>
      <c r="Y30" s="19" t="str">
        <f>COUNTIF($D30:D30, 1)&amp;"-"&amp;COUNTIF($D30:D30, 0)&amp;"-"&amp;COUNTIF($D30:D30, 0.5)</f>
        <v>1-0-0</v>
      </c>
      <c r="Z30" s="19" t="str">
        <f>COUNTIF($D30:E30, 1)&amp;"-"&amp;COUNTIF($D30:E30, 0)&amp;"-"&amp;COUNTIF($D30:E30, 0.5)</f>
        <v>2-0-0</v>
      </c>
      <c r="AA30" s="19" t="str">
        <f>COUNTIF($D30:F30, 1)&amp;"-"&amp;COUNTIF($D30:F30, 0)&amp;"-"&amp;COUNTIF($D30:F30, 0.5)</f>
        <v>2-1-0</v>
      </c>
      <c r="AB30" s="19" t="str">
        <f>COUNTIF($D30:G30, 1)&amp;"-"&amp;COUNTIF($D30:G30, 0)&amp;"-"&amp;COUNTIF($D30:G30, 0.5)</f>
        <v>3-1-0</v>
      </c>
      <c r="AC30" s="19" t="str">
        <f>COUNTIF($D30:H30, 1)&amp;"-"&amp;COUNTIF($D30:H30, 0)&amp;"-"&amp;COUNTIF($D30:H30, 0.5)</f>
        <v>3-2-0</v>
      </c>
      <c r="AD30" s="19" t="str">
        <f>COUNTIF($D30:I30, 1)&amp;"-"&amp;COUNTIF($D30:I30, 0)&amp;"-"&amp;COUNTIF($D30:I30, 0.5)</f>
        <v>3-3-0</v>
      </c>
      <c r="AE30" s="19" t="str">
        <f>COUNTIF($D30:J30, 1)&amp;"-"&amp;COUNTIF($D30:J30, 0)&amp;"-"&amp;COUNTIF($D30:J30, 0.5)</f>
        <v>3-4-0</v>
      </c>
      <c r="AF30" s="19" t="str">
        <f>COUNTIF($D30:K30, 1)&amp;"-"&amp;COUNTIF($D30:K30, 0)&amp;"-"&amp;COUNTIF($D30:K30, 0.5)</f>
        <v>4-4-0</v>
      </c>
      <c r="AG30" s="19" t="str">
        <f>COUNTIF($D30:L30, 1)&amp;"-"&amp;COUNTIF($D30:L30, 0)&amp;"-"&amp;COUNTIF($D30:L30, 0.5)</f>
        <v>4-5-0</v>
      </c>
      <c r="AH30" s="19" t="str">
        <f>COUNTIF($D30:M30, 1)&amp;"-"&amp;COUNTIF($D30:M30, 0)&amp;"-"&amp;COUNTIF($D30:M30, 0.5)</f>
        <v>5-5-0</v>
      </c>
      <c r="AI30" s="19" t="str">
        <f>COUNTIF($D30:N30, 1)&amp;"-"&amp;COUNTIF($D30:N30, 0)&amp;"-"&amp;COUNTIF($D30:N30, 0.5)</f>
        <v>5-6-0</v>
      </c>
      <c r="AJ30" s="19" t="str">
        <f>COUNTIF($D30:O30, 1)&amp;"-"&amp;COUNTIF($D30:O30, 0)&amp;"-"&amp;COUNTIF($D30:O30, 0.5)</f>
        <v>5-7-0</v>
      </c>
      <c r="AK30" s="19" t="str">
        <f>COUNTIF($D30:P30, 1)&amp;"-"&amp;COUNTIF($D30:P30, 0)&amp;"-"&amp;COUNTIF($D30:P30, 0.5)</f>
        <v>6-7-0</v>
      </c>
      <c r="AL30" s="19" t="str">
        <f>COUNTIF($D30:Q30, 1)&amp;"-"&amp;COUNTIF($D30:Q30, 0)&amp;"-"&amp;COUNTIF($D30:Q30, 0.5)</f>
        <v>6-8-0</v>
      </c>
      <c r="AM30" s="19" t="str">
        <f>COUNTIF($D30:R30, 1)&amp;"-"&amp;COUNTIF($D30:R30, 0)&amp;"-"&amp;COUNTIF($D30:R30, 0.5)</f>
        <v>6-9-0</v>
      </c>
      <c r="AN30" s="19" t="str">
        <f>COUNTIF($D30:S30, 1)&amp;"-"&amp;COUNTIF($D30:S30, 0)&amp;"-"&amp;COUNTIF($D30:S30, 0.5)</f>
        <v>7-9-0</v>
      </c>
      <c r="AQ30" s="4" t="s">
        <v>265</v>
      </c>
      <c r="AR30" s="2">
        <v>1</v>
      </c>
      <c r="AS30" s="2"/>
      <c r="AT30" s="2">
        <v>1</v>
      </c>
      <c r="AV30" s="4" t="s">
        <v>265</v>
      </c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>
        <v>1</v>
      </c>
      <c r="BL30" s="2"/>
      <c r="BM30" s="2"/>
      <c r="BN30" s="2">
        <v>1</v>
      </c>
    </row>
    <row r="31" spans="1:66">
      <c r="B31">
        <v>2013</v>
      </c>
      <c r="C31" t="s">
        <v>22</v>
      </c>
      <c r="D31" s="2">
        <v>0</v>
      </c>
      <c r="E31" s="2">
        <v>1</v>
      </c>
      <c r="F31" s="2">
        <v>1</v>
      </c>
      <c r="G31" s="2">
        <v>0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0</v>
      </c>
      <c r="P31" s="2">
        <v>1</v>
      </c>
      <c r="Q31" s="2">
        <v>0</v>
      </c>
      <c r="R31" s="2">
        <v>1</v>
      </c>
      <c r="S31" s="2">
        <v>0</v>
      </c>
      <c r="U31" s="19" t="str">
        <f t="shared" si="1"/>
        <v>David Slater</v>
      </c>
      <c r="V31" s="19">
        <f t="shared" si="2"/>
        <v>2013</v>
      </c>
      <c r="W31" s="19" t="str">
        <f t="shared" si="3"/>
        <v>Playoffs</v>
      </c>
      <c r="X31" s="19" t="str">
        <f t="shared" si="4"/>
        <v>David Slater 2013</v>
      </c>
      <c r="Y31" s="19" t="str">
        <f>COUNTIF($D31:D31, 1)&amp;"-"&amp;COUNTIF($D31:D31, 0)&amp;"-"&amp;COUNTIF($D31:D31, 0.5)</f>
        <v>0-1-0</v>
      </c>
      <c r="Z31" s="19" t="str">
        <f>COUNTIF($D31:E31, 1)&amp;"-"&amp;COUNTIF($D31:E31, 0)&amp;"-"&amp;COUNTIF($D31:E31, 0.5)</f>
        <v>1-1-0</v>
      </c>
      <c r="AA31" s="19" t="str">
        <f>COUNTIF($D31:F31, 1)&amp;"-"&amp;COUNTIF($D31:F31, 0)&amp;"-"&amp;COUNTIF($D31:F31, 0.5)</f>
        <v>2-1-0</v>
      </c>
      <c r="AB31" s="19" t="str">
        <f>COUNTIF($D31:G31, 1)&amp;"-"&amp;COUNTIF($D31:G31, 0)&amp;"-"&amp;COUNTIF($D31:G31, 0.5)</f>
        <v>2-2-0</v>
      </c>
      <c r="AC31" s="19" t="str">
        <f>COUNTIF($D31:H31, 1)&amp;"-"&amp;COUNTIF($D31:H31, 0)&amp;"-"&amp;COUNTIF($D31:H31, 0.5)</f>
        <v>3-2-0</v>
      </c>
      <c r="AD31" s="19" t="str">
        <f>COUNTIF($D31:I31, 1)&amp;"-"&amp;COUNTIF($D31:I31, 0)&amp;"-"&amp;COUNTIF($D31:I31, 0.5)</f>
        <v>4-2-0</v>
      </c>
      <c r="AE31" s="19" t="str">
        <f>COUNTIF($D31:J31, 1)&amp;"-"&amp;COUNTIF($D31:J31, 0)&amp;"-"&amp;COUNTIF($D31:J31, 0.5)</f>
        <v>5-2-0</v>
      </c>
      <c r="AF31" s="19" t="str">
        <f>COUNTIF($D31:K31, 1)&amp;"-"&amp;COUNTIF($D31:K31, 0)&amp;"-"&amp;COUNTIF($D31:K31, 0.5)</f>
        <v>6-2-0</v>
      </c>
      <c r="AG31" s="19" t="str">
        <f>COUNTIF($D31:L31, 1)&amp;"-"&amp;COUNTIF($D31:L31, 0)&amp;"-"&amp;COUNTIF($D31:L31, 0.5)</f>
        <v>7-2-0</v>
      </c>
      <c r="AH31" s="19" t="str">
        <f>COUNTIF($D31:M31, 1)&amp;"-"&amp;COUNTIF($D31:M31, 0)&amp;"-"&amp;COUNTIF($D31:M31, 0.5)</f>
        <v>8-2-0</v>
      </c>
      <c r="AI31" s="19" t="str">
        <f>COUNTIF($D31:N31, 1)&amp;"-"&amp;COUNTIF($D31:N31, 0)&amp;"-"&amp;COUNTIF($D31:N31, 0.5)</f>
        <v>9-2-0</v>
      </c>
      <c r="AJ31" s="19" t="str">
        <f>COUNTIF($D31:O31, 1)&amp;"-"&amp;COUNTIF($D31:O31, 0)&amp;"-"&amp;COUNTIF($D31:O31, 0.5)</f>
        <v>9-3-0</v>
      </c>
      <c r="AK31" s="19" t="str">
        <f>COUNTIF($D31:P31, 1)&amp;"-"&amp;COUNTIF($D31:P31, 0)&amp;"-"&amp;COUNTIF($D31:P31, 0.5)</f>
        <v>10-3-0</v>
      </c>
      <c r="AL31" s="19" t="str">
        <f>COUNTIF($D31:Q31, 1)&amp;"-"&amp;COUNTIF($D31:Q31, 0)&amp;"-"&amp;COUNTIF($D31:Q31, 0.5)</f>
        <v>10-4-0</v>
      </c>
      <c r="AM31" s="19" t="str">
        <f>COUNTIF($D31:R31, 1)&amp;"-"&amp;COUNTIF($D31:R31, 0)&amp;"-"&amp;COUNTIF($D31:R31, 0.5)</f>
        <v>11-4-0</v>
      </c>
      <c r="AN31" s="19" t="str">
        <f>COUNTIF($D31:S31, 1)&amp;"-"&amp;COUNTIF($D31:S31, 0)&amp;"-"&amp;COUNTIF($D31:S31, 0.5)</f>
        <v>11-5-0</v>
      </c>
      <c r="AQ31" s="4" t="s">
        <v>108</v>
      </c>
      <c r="AR31" s="2">
        <v>1</v>
      </c>
      <c r="AS31" s="2"/>
      <c r="AT31" s="2">
        <v>1</v>
      </c>
      <c r="AV31" s="4" t="s">
        <v>108</v>
      </c>
      <c r="AW31" s="2"/>
      <c r="AX31" s="2"/>
      <c r="AY31" s="2"/>
      <c r="AZ31" s="2"/>
      <c r="BA31" s="2"/>
      <c r="BB31" s="2"/>
      <c r="BC31" s="2"/>
      <c r="BD31" s="2">
        <v>1</v>
      </c>
      <c r="BE31" s="2"/>
      <c r="BF31" s="2"/>
      <c r="BG31" s="2"/>
      <c r="BH31" s="2"/>
      <c r="BI31" s="2"/>
      <c r="BJ31" s="2"/>
      <c r="BK31" s="2"/>
      <c r="BL31" s="2"/>
      <c r="BM31" s="2"/>
      <c r="BN31" s="2">
        <v>1</v>
      </c>
    </row>
    <row r="32" spans="1:66">
      <c r="B32">
        <v>2014</v>
      </c>
      <c r="C32" t="s">
        <v>63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1</v>
      </c>
      <c r="J32" s="2">
        <v>1</v>
      </c>
      <c r="K32" s="2">
        <v>1</v>
      </c>
      <c r="L32" s="2">
        <v>1</v>
      </c>
      <c r="M32" s="2">
        <v>0.5</v>
      </c>
      <c r="N32" s="2">
        <v>0</v>
      </c>
      <c r="O32" s="2">
        <v>0</v>
      </c>
      <c r="P32" s="2">
        <v>1</v>
      </c>
      <c r="Q32" s="2">
        <v>0</v>
      </c>
      <c r="R32" s="2">
        <v>1</v>
      </c>
      <c r="S32" s="2">
        <v>0</v>
      </c>
      <c r="U32" s="19" t="str">
        <f t="shared" si="1"/>
        <v>David Slater</v>
      </c>
      <c r="V32" s="19">
        <f t="shared" si="2"/>
        <v>2014</v>
      </c>
      <c r="W32" s="19" t="str">
        <f t="shared" si="3"/>
        <v>Missed</v>
      </c>
      <c r="X32" s="19" t="str">
        <f t="shared" si="4"/>
        <v>David Slater 2014</v>
      </c>
      <c r="Y32" s="19" t="str">
        <f>COUNTIF($D32:D32, 1)&amp;"-"&amp;COUNTIF($D32:D32, 0)&amp;"-"&amp;COUNTIF($D32:D32, 0.5)</f>
        <v>0-1-0</v>
      </c>
      <c r="Z32" s="19" t="str">
        <f>COUNTIF($D32:E32, 1)&amp;"-"&amp;COUNTIF($D32:E32, 0)&amp;"-"&amp;COUNTIF($D32:E32, 0.5)</f>
        <v>0-2-0</v>
      </c>
      <c r="AA32" s="19" t="str">
        <f>COUNTIF($D32:F32, 1)&amp;"-"&amp;COUNTIF($D32:F32, 0)&amp;"-"&amp;COUNTIF($D32:F32, 0.5)</f>
        <v>0-3-0</v>
      </c>
      <c r="AB32" s="19" t="str">
        <f>COUNTIF($D32:G32, 1)&amp;"-"&amp;COUNTIF($D32:G32, 0)&amp;"-"&amp;COUNTIF($D32:G32, 0.5)</f>
        <v>0-4-0</v>
      </c>
      <c r="AC32" s="19" t="str">
        <f>COUNTIF($D32:H32, 1)&amp;"-"&amp;COUNTIF($D32:H32, 0)&amp;"-"&amp;COUNTIF($D32:H32, 0.5)</f>
        <v>0-5-0</v>
      </c>
      <c r="AD32" s="19" t="str">
        <f>COUNTIF($D32:I32, 1)&amp;"-"&amp;COUNTIF($D32:I32, 0)&amp;"-"&amp;COUNTIF($D32:I32, 0.5)</f>
        <v>1-5-0</v>
      </c>
      <c r="AE32" s="19" t="str">
        <f>COUNTIF($D32:J32, 1)&amp;"-"&amp;COUNTIF($D32:J32, 0)&amp;"-"&amp;COUNTIF($D32:J32, 0.5)</f>
        <v>2-5-0</v>
      </c>
      <c r="AF32" s="19" t="str">
        <f>COUNTIF($D32:K32, 1)&amp;"-"&amp;COUNTIF($D32:K32, 0)&amp;"-"&amp;COUNTIF($D32:K32, 0.5)</f>
        <v>3-5-0</v>
      </c>
      <c r="AG32" s="19" t="str">
        <f>COUNTIF($D32:L32, 1)&amp;"-"&amp;COUNTIF($D32:L32, 0)&amp;"-"&amp;COUNTIF($D32:L32, 0.5)</f>
        <v>4-5-0</v>
      </c>
      <c r="AH32" s="19" t="str">
        <f>COUNTIF($D32:M32, 1)&amp;"-"&amp;COUNTIF($D32:M32, 0)&amp;"-"&amp;COUNTIF($D32:M32, 0.5)</f>
        <v>4-5-1</v>
      </c>
      <c r="AI32" s="19" t="str">
        <f>COUNTIF($D32:N32, 1)&amp;"-"&amp;COUNTIF($D32:N32, 0)&amp;"-"&amp;COUNTIF($D32:N32, 0.5)</f>
        <v>4-6-1</v>
      </c>
      <c r="AJ32" s="19" t="str">
        <f>COUNTIF($D32:O32, 1)&amp;"-"&amp;COUNTIF($D32:O32, 0)&amp;"-"&amp;COUNTIF($D32:O32, 0.5)</f>
        <v>4-7-1</v>
      </c>
      <c r="AK32" s="19" t="str">
        <f>COUNTIF($D32:P32, 1)&amp;"-"&amp;COUNTIF($D32:P32, 0)&amp;"-"&amp;COUNTIF($D32:P32, 0.5)</f>
        <v>5-7-1</v>
      </c>
      <c r="AL32" s="19" t="str">
        <f>COUNTIF($D32:Q32, 1)&amp;"-"&amp;COUNTIF($D32:Q32, 0)&amp;"-"&amp;COUNTIF($D32:Q32, 0.5)</f>
        <v>5-8-1</v>
      </c>
      <c r="AM32" s="19" t="str">
        <f>COUNTIF($D32:R32, 1)&amp;"-"&amp;COUNTIF($D32:R32, 0)&amp;"-"&amp;COUNTIF($D32:R32, 0.5)</f>
        <v>6-8-1</v>
      </c>
      <c r="AN32" s="19" t="str">
        <f>COUNTIF($D32:S32, 1)&amp;"-"&amp;COUNTIF($D32:S32, 0)&amp;"-"&amp;COUNTIF($D32:S32, 0.5)</f>
        <v>6-9-1</v>
      </c>
      <c r="AQ32" s="4" t="s">
        <v>109</v>
      </c>
      <c r="AR32" s="2"/>
      <c r="AS32" s="2">
        <v>1</v>
      </c>
      <c r="AT32" s="2">
        <v>1</v>
      </c>
      <c r="AV32" s="4" t="s">
        <v>109</v>
      </c>
      <c r="AW32" s="2"/>
      <c r="AX32" s="2"/>
      <c r="AY32" s="2"/>
      <c r="AZ32" s="2"/>
      <c r="BA32" s="2"/>
      <c r="BB32" s="2">
        <v>1</v>
      </c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>
        <v>1</v>
      </c>
    </row>
    <row r="33" spans="1:66">
      <c r="B33">
        <v>2015</v>
      </c>
      <c r="C33" t="s">
        <v>22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0</v>
      </c>
      <c r="L33" s="2">
        <v>0</v>
      </c>
      <c r="M33" s="2">
        <v>1</v>
      </c>
      <c r="N33" s="2">
        <v>0</v>
      </c>
      <c r="O33" s="2">
        <v>0</v>
      </c>
      <c r="P33" s="2">
        <v>1</v>
      </c>
      <c r="Q33" s="2">
        <v>0</v>
      </c>
      <c r="R33" s="2">
        <v>0</v>
      </c>
      <c r="S33" s="2">
        <v>1</v>
      </c>
      <c r="U33" s="19" t="str">
        <f t="shared" si="1"/>
        <v>David Slater</v>
      </c>
      <c r="V33" s="19">
        <f t="shared" si="2"/>
        <v>2015</v>
      </c>
      <c r="W33" s="19" t="str">
        <f t="shared" si="3"/>
        <v>Playoffs</v>
      </c>
      <c r="X33" s="19" t="str">
        <f t="shared" si="4"/>
        <v>David Slater 2015</v>
      </c>
      <c r="Y33" s="19" t="str">
        <f>COUNTIF($D33:D33, 1)&amp;"-"&amp;COUNTIF($D33:D33, 0)&amp;"-"&amp;COUNTIF($D33:D33, 0.5)</f>
        <v>1-0-0</v>
      </c>
      <c r="Z33" s="19" t="str">
        <f>COUNTIF($D33:E33, 1)&amp;"-"&amp;COUNTIF($D33:E33, 0)&amp;"-"&amp;COUNTIF($D33:E33, 0.5)</f>
        <v>2-0-0</v>
      </c>
      <c r="AA33" s="19" t="str">
        <f>COUNTIF($D33:F33, 1)&amp;"-"&amp;COUNTIF($D33:F33, 0)&amp;"-"&amp;COUNTIF($D33:F33, 0.5)</f>
        <v>3-0-0</v>
      </c>
      <c r="AB33" s="19" t="str">
        <f>COUNTIF($D33:G33, 1)&amp;"-"&amp;COUNTIF($D33:G33, 0)&amp;"-"&amp;COUNTIF($D33:G33, 0.5)</f>
        <v>4-0-0</v>
      </c>
      <c r="AC33" s="19" t="str">
        <f>COUNTIF($D33:H33, 1)&amp;"-"&amp;COUNTIF($D33:H33, 0)&amp;"-"&amp;COUNTIF($D33:H33, 0.5)</f>
        <v>5-0-0</v>
      </c>
      <c r="AD33" s="19" t="str">
        <f>COUNTIF($D33:I33, 1)&amp;"-"&amp;COUNTIF($D33:I33, 0)&amp;"-"&amp;COUNTIF($D33:I33, 0.5)</f>
        <v>6-0-0</v>
      </c>
      <c r="AE33" s="19" t="str">
        <f>COUNTIF($D33:J33, 1)&amp;"-"&amp;COUNTIF($D33:J33, 0)&amp;"-"&amp;COUNTIF($D33:J33, 0.5)</f>
        <v>7-0-0</v>
      </c>
      <c r="AF33" s="19" t="str">
        <f>COUNTIF($D33:K33, 1)&amp;"-"&amp;COUNTIF($D33:K33, 0)&amp;"-"&amp;COUNTIF($D33:K33, 0.5)</f>
        <v>7-1-0</v>
      </c>
      <c r="AG33" s="19" t="str">
        <f>COUNTIF($D33:L33, 1)&amp;"-"&amp;COUNTIF($D33:L33, 0)&amp;"-"&amp;COUNTIF($D33:L33, 0.5)</f>
        <v>7-2-0</v>
      </c>
      <c r="AH33" s="19" t="str">
        <f>COUNTIF($D33:M33, 1)&amp;"-"&amp;COUNTIF($D33:M33, 0)&amp;"-"&amp;COUNTIF($D33:M33, 0.5)</f>
        <v>8-2-0</v>
      </c>
      <c r="AI33" s="19" t="str">
        <f>COUNTIF($D33:N33, 1)&amp;"-"&amp;COUNTIF($D33:N33, 0)&amp;"-"&amp;COUNTIF($D33:N33, 0.5)</f>
        <v>8-3-0</v>
      </c>
      <c r="AJ33" s="19" t="str">
        <f>COUNTIF($D33:O33, 1)&amp;"-"&amp;COUNTIF($D33:O33, 0)&amp;"-"&amp;COUNTIF($D33:O33, 0.5)</f>
        <v>8-4-0</v>
      </c>
      <c r="AK33" s="19" t="str">
        <f>COUNTIF($D33:P33, 1)&amp;"-"&amp;COUNTIF($D33:P33, 0)&amp;"-"&amp;COUNTIF($D33:P33, 0.5)</f>
        <v>9-4-0</v>
      </c>
      <c r="AL33" s="19" t="str">
        <f>COUNTIF($D33:Q33, 1)&amp;"-"&amp;COUNTIF($D33:Q33, 0)&amp;"-"&amp;COUNTIF($D33:Q33, 0.5)</f>
        <v>9-5-0</v>
      </c>
      <c r="AM33" s="19" t="str">
        <f>COUNTIF($D33:R33, 1)&amp;"-"&amp;COUNTIF($D33:R33, 0)&amp;"-"&amp;COUNTIF($D33:R33, 0.5)</f>
        <v>9-6-0</v>
      </c>
      <c r="AN33" s="19" t="str">
        <f>COUNTIF($D33:S33, 1)&amp;"-"&amp;COUNTIF($D33:S33, 0)&amp;"-"&amp;COUNTIF($D33:S33, 0.5)</f>
        <v>10-6-0</v>
      </c>
      <c r="AQ33" s="4" t="s">
        <v>266</v>
      </c>
      <c r="AR33" s="2">
        <v>1</v>
      </c>
      <c r="AS33" s="2"/>
      <c r="AT33" s="2">
        <v>1</v>
      </c>
      <c r="AV33" s="4" t="s">
        <v>266</v>
      </c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>
        <v>1</v>
      </c>
      <c r="BH33" s="2"/>
      <c r="BI33" s="2"/>
      <c r="BJ33" s="2"/>
      <c r="BK33" s="2"/>
      <c r="BL33" s="2"/>
      <c r="BM33" s="2"/>
      <c r="BN33" s="2">
        <v>1</v>
      </c>
    </row>
    <row r="34" spans="1:66">
      <c r="B34">
        <v>2016</v>
      </c>
      <c r="C34" t="s">
        <v>22</v>
      </c>
      <c r="D34" s="2">
        <v>1</v>
      </c>
      <c r="E34" s="2">
        <v>1</v>
      </c>
      <c r="F34" s="2">
        <v>0</v>
      </c>
      <c r="G34" s="2">
        <v>1</v>
      </c>
      <c r="H34" s="2">
        <v>0</v>
      </c>
      <c r="I34" s="2">
        <v>1</v>
      </c>
      <c r="J34" s="2">
        <v>0</v>
      </c>
      <c r="K34" s="2">
        <v>1</v>
      </c>
      <c r="L34" s="2">
        <v>1</v>
      </c>
      <c r="M34" s="2">
        <v>1</v>
      </c>
      <c r="N34" s="2">
        <v>1</v>
      </c>
      <c r="O34" s="2">
        <v>0</v>
      </c>
      <c r="P34" s="2">
        <v>1</v>
      </c>
      <c r="Q34" s="2">
        <v>0.5</v>
      </c>
      <c r="R34" s="2">
        <v>1</v>
      </c>
      <c r="S34" s="2">
        <v>1</v>
      </c>
      <c r="U34" s="19" t="str">
        <f t="shared" si="1"/>
        <v>David Slater</v>
      </c>
      <c r="V34" s="19">
        <f t="shared" si="2"/>
        <v>2016</v>
      </c>
      <c r="W34" s="19" t="str">
        <f t="shared" si="3"/>
        <v>Playoffs</v>
      </c>
      <c r="X34" s="19" t="str">
        <f t="shared" si="4"/>
        <v>David Slater 2016</v>
      </c>
      <c r="Y34" s="19" t="str">
        <f>COUNTIF($D34:D34, 1)&amp;"-"&amp;COUNTIF($D34:D34, 0)&amp;"-"&amp;COUNTIF($D34:D34, 0.5)</f>
        <v>1-0-0</v>
      </c>
      <c r="Z34" s="19" t="str">
        <f>COUNTIF($D34:E34, 1)&amp;"-"&amp;COUNTIF($D34:E34, 0)&amp;"-"&amp;COUNTIF($D34:E34, 0.5)</f>
        <v>2-0-0</v>
      </c>
      <c r="AA34" s="19" t="str">
        <f>COUNTIF($D34:F34, 1)&amp;"-"&amp;COUNTIF($D34:F34, 0)&amp;"-"&amp;COUNTIF($D34:F34, 0.5)</f>
        <v>2-1-0</v>
      </c>
      <c r="AB34" s="19" t="str">
        <f>COUNTIF($D34:G34, 1)&amp;"-"&amp;COUNTIF($D34:G34, 0)&amp;"-"&amp;COUNTIF($D34:G34, 0.5)</f>
        <v>3-1-0</v>
      </c>
      <c r="AC34" s="19" t="str">
        <f>COUNTIF($D34:H34, 1)&amp;"-"&amp;COUNTIF($D34:H34, 0)&amp;"-"&amp;COUNTIF($D34:H34, 0.5)</f>
        <v>3-2-0</v>
      </c>
      <c r="AD34" s="19" t="str">
        <f>COUNTIF($D34:I34, 1)&amp;"-"&amp;COUNTIF($D34:I34, 0)&amp;"-"&amp;COUNTIF($D34:I34, 0.5)</f>
        <v>4-2-0</v>
      </c>
      <c r="AE34" s="19" t="str">
        <f>COUNTIF($D34:J34, 1)&amp;"-"&amp;COUNTIF($D34:J34, 0)&amp;"-"&amp;COUNTIF($D34:J34, 0.5)</f>
        <v>4-3-0</v>
      </c>
      <c r="AF34" s="19" t="str">
        <f>COUNTIF($D34:K34, 1)&amp;"-"&amp;COUNTIF($D34:K34, 0)&amp;"-"&amp;COUNTIF($D34:K34, 0.5)</f>
        <v>5-3-0</v>
      </c>
      <c r="AG34" s="19" t="str">
        <f>COUNTIF($D34:L34, 1)&amp;"-"&amp;COUNTIF($D34:L34, 0)&amp;"-"&amp;COUNTIF($D34:L34, 0.5)</f>
        <v>6-3-0</v>
      </c>
      <c r="AH34" s="19" t="str">
        <f>COUNTIF($D34:M34, 1)&amp;"-"&amp;COUNTIF($D34:M34, 0)&amp;"-"&amp;COUNTIF($D34:M34, 0.5)</f>
        <v>7-3-0</v>
      </c>
      <c r="AI34" s="19" t="str">
        <f>COUNTIF($D34:N34, 1)&amp;"-"&amp;COUNTIF($D34:N34, 0)&amp;"-"&amp;COUNTIF($D34:N34, 0.5)</f>
        <v>8-3-0</v>
      </c>
      <c r="AJ34" s="19" t="str">
        <f>COUNTIF($D34:O34, 1)&amp;"-"&amp;COUNTIF($D34:O34, 0)&amp;"-"&amp;COUNTIF($D34:O34, 0.5)</f>
        <v>8-4-0</v>
      </c>
      <c r="AK34" s="19" t="str">
        <f>COUNTIF($D34:P34, 1)&amp;"-"&amp;COUNTIF($D34:P34, 0)&amp;"-"&amp;COUNTIF($D34:P34, 0.5)</f>
        <v>9-4-0</v>
      </c>
      <c r="AL34" s="19" t="str">
        <f>COUNTIF($D34:Q34, 1)&amp;"-"&amp;COUNTIF($D34:Q34, 0)&amp;"-"&amp;COUNTIF($D34:Q34, 0.5)</f>
        <v>9-4-1</v>
      </c>
      <c r="AM34" s="19" t="str">
        <f>COUNTIF($D34:R34, 1)&amp;"-"&amp;COUNTIF($D34:R34, 0)&amp;"-"&amp;COUNTIF($D34:R34, 0.5)</f>
        <v>10-4-1</v>
      </c>
      <c r="AN34" s="19" t="str">
        <f>COUNTIF($D34:S34, 1)&amp;"-"&amp;COUNTIF($D34:S34, 0)&amp;"-"&amp;COUNTIF($D34:S34, 0.5)</f>
        <v>11-4-1</v>
      </c>
      <c r="AQ34" s="4" t="s">
        <v>110</v>
      </c>
      <c r="AR34" s="2">
        <v>1</v>
      </c>
      <c r="AS34" s="2"/>
      <c r="AT34" s="2">
        <v>1</v>
      </c>
      <c r="AV34" s="4" t="s">
        <v>110</v>
      </c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>
        <v>1</v>
      </c>
      <c r="BI34" s="2"/>
      <c r="BJ34" s="2"/>
      <c r="BK34" s="2"/>
      <c r="BL34" s="2"/>
      <c r="BM34" s="2"/>
      <c r="BN34" s="2">
        <v>1</v>
      </c>
    </row>
    <row r="35" spans="1:66">
      <c r="B35">
        <v>2017</v>
      </c>
      <c r="C35" t="s">
        <v>63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1</v>
      </c>
      <c r="K35" s="2">
        <v>1</v>
      </c>
      <c r="L35" s="2">
        <v>0</v>
      </c>
      <c r="M35" s="2">
        <v>0</v>
      </c>
      <c r="N35" s="2">
        <v>0</v>
      </c>
      <c r="O35" s="2">
        <v>1</v>
      </c>
      <c r="P35" s="2">
        <v>1</v>
      </c>
      <c r="Q35" s="2">
        <v>0</v>
      </c>
      <c r="R35" s="2">
        <v>1</v>
      </c>
      <c r="S35" s="2">
        <v>1</v>
      </c>
      <c r="U35" s="19" t="str">
        <f t="shared" si="1"/>
        <v>David Slater</v>
      </c>
      <c r="V35" s="19">
        <f t="shared" si="2"/>
        <v>2017</v>
      </c>
      <c r="W35" s="19" t="str">
        <f t="shared" si="3"/>
        <v>Missed</v>
      </c>
      <c r="X35" s="19" t="str">
        <f t="shared" si="4"/>
        <v>David Slater 2017</v>
      </c>
      <c r="Y35" s="19" t="str">
        <f>COUNTIF($D35:D35, 1)&amp;"-"&amp;COUNTIF($D35:D35, 0)&amp;"-"&amp;COUNTIF($D35:D35, 0.5)</f>
        <v>0-1-0</v>
      </c>
      <c r="Z35" s="19" t="str">
        <f>COUNTIF($D35:E35, 1)&amp;"-"&amp;COUNTIF($D35:E35, 0)&amp;"-"&amp;COUNTIF($D35:E35, 0.5)</f>
        <v>0-2-0</v>
      </c>
      <c r="AA35" s="19" t="str">
        <f>COUNTIF($D35:F35, 1)&amp;"-"&amp;COUNTIF($D35:F35, 0)&amp;"-"&amp;COUNTIF($D35:F35, 0.5)</f>
        <v>0-3-0</v>
      </c>
      <c r="AB35" s="19" t="str">
        <f>COUNTIF($D35:G35, 1)&amp;"-"&amp;COUNTIF($D35:G35, 0)&amp;"-"&amp;COUNTIF($D35:G35, 0.5)</f>
        <v>0-4-0</v>
      </c>
      <c r="AC35" s="19" t="str">
        <f>COUNTIF($D35:H35, 1)&amp;"-"&amp;COUNTIF($D35:H35, 0)&amp;"-"&amp;COUNTIF($D35:H35, 0.5)</f>
        <v>1-4-0</v>
      </c>
      <c r="AD35" s="19" t="str">
        <f>COUNTIF($D35:I35, 1)&amp;"-"&amp;COUNTIF($D35:I35, 0)&amp;"-"&amp;COUNTIF($D35:I35, 0.5)</f>
        <v>1-5-0</v>
      </c>
      <c r="AE35" s="19" t="str">
        <f>COUNTIF($D35:J35, 1)&amp;"-"&amp;COUNTIF($D35:J35, 0)&amp;"-"&amp;COUNTIF($D35:J35, 0.5)</f>
        <v>2-5-0</v>
      </c>
      <c r="AF35" s="19" t="str">
        <f>COUNTIF($D35:K35, 1)&amp;"-"&amp;COUNTIF($D35:K35, 0)&amp;"-"&amp;COUNTIF($D35:K35, 0.5)</f>
        <v>3-5-0</v>
      </c>
      <c r="AG35" s="19" t="str">
        <f>COUNTIF($D35:L35, 1)&amp;"-"&amp;COUNTIF($D35:L35, 0)&amp;"-"&amp;COUNTIF($D35:L35, 0.5)</f>
        <v>3-6-0</v>
      </c>
      <c r="AH35" s="19" t="str">
        <f>COUNTIF($D35:M35, 1)&amp;"-"&amp;COUNTIF($D35:M35, 0)&amp;"-"&amp;COUNTIF($D35:M35, 0.5)</f>
        <v>3-7-0</v>
      </c>
      <c r="AI35" s="19" t="str">
        <f>COUNTIF($D35:N35, 1)&amp;"-"&amp;COUNTIF($D35:N35, 0)&amp;"-"&amp;COUNTIF($D35:N35, 0.5)</f>
        <v>3-8-0</v>
      </c>
      <c r="AJ35" s="19" t="str">
        <f>COUNTIF($D35:O35, 1)&amp;"-"&amp;COUNTIF($D35:O35, 0)&amp;"-"&amp;COUNTIF($D35:O35, 0.5)</f>
        <v>4-8-0</v>
      </c>
      <c r="AK35" s="19" t="str">
        <f>COUNTIF($D35:P35, 1)&amp;"-"&amp;COUNTIF($D35:P35, 0)&amp;"-"&amp;COUNTIF($D35:P35, 0.5)</f>
        <v>5-8-0</v>
      </c>
      <c r="AL35" s="19" t="str">
        <f>COUNTIF($D35:Q35, 1)&amp;"-"&amp;COUNTIF($D35:Q35, 0)&amp;"-"&amp;COUNTIF($D35:Q35, 0.5)</f>
        <v>5-9-0</v>
      </c>
      <c r="AM35" s="19" t="str">
        <f>COUNTIF($D35:R35, 1)&amp;"-"&amp;COUNTIF($D35:R35, 0)&amp;"-"&amp;COUNTIF($D35:R35, 0.5)</f>
        <v>6-9-0</v>
      </c>
      <c r="AN35" s="19" t="str">
        <f>COUNTIF($D35:S35, 1)&amp;"-"&amp;COUNTIF($D35:S35, 0)&amp;"-"&amp;COUNTIF($D35:S35, 0.5)</f>
        <v>7-9-0</v>
      </c>
      <c r="AQ35" s="4" t="s">
        <v>111</v>
      </c>
      <c r="AR35" s="2"/>
      <c r="AS35" s="2">
        <v>1</v>
      </c>
      <c r="AT35" s="2">
        <v>1</v>
      </c>
      <c r="AV35" s="4" t="s">
        <v>111</v>
      </c>
      <c r="AW35" s="2"/>
      <c r="AX35" s="2"/>
      <c r="AY35" s="2"/>
      <c r="AZ35" s="2">
        <v>1</v>
      </c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>
        <v>1</v>
      </c>
    </row>
    <row r="36" spans="1:66">
      <c r="A36" t="s">
        <v>17</v>
      </c>
      <c r="B36">
        <v>2012</v>
      </c>
      <c r="C36" t="s">
        <v>22</v>
      </c>
      <c r="D36" s="2">
        <v>1</v>
      </c>
      <c r="E36" s="2">
        <v>0</v>
      </c>
      <c r="F36" s="2">
        <v>1</v>
      </c>
      <c r="G36" s="2">
        <v>0</v>
      </c>
      <c r="H36" s="2">
        <v>1</v>
      </c>
      <c r="I36" s="2">
        <v>1</v>
      </c>
      <c r="J36" s="2">
        <v>1</v>
      </c>
      <c r="K36" s="2">
        <v>0</v>
      </c>
      <c r="L36" s="2">
        <v>1</v>
      </c>
      <c r="M36" s="2">
        <v>0</v>
      </c>
      <c r="N36" s="2">
        <v>1</v>
      </c>
      <c r="O36" s="2">
        <v>1</v>
      </c>
      <c r="P36" s="2">
        <v>0</v>
      </c>
      <c r="Q36" s="2">
        <v>0</v>
      </c>
      <c r="R36" s="2">
        <v>0</v>
      </c>
      <c r="S36" s="2">
        <v>0</v>
      </c>
      <c r="U36" s="19" t="str">
        <f t="shared" si="1"/>
        <v>Gareth Simpson</v>
      </c>
      <c r="V36" s="19">
        <f t="shared" si="2"/>
        <v>2012</v>
      </c>
      <c r="W36" s="19" t="str">
        <f t="shared" si="3"/>
        <v>Playoffs</v>
      </c>
      <c r="X36" s="19" t="str">
        <f t="shared" si="4"/>
        <v>Gareth Simpson 2012</v>
      </c>
      <c r="Y36" s="19" t="str">
        <f>COUNTIF($D36:D36, 1)&amp;"-"&amp;COUNTIF($D36:D36, 0)&amp;"-"&amp;COUNTIF($D36:D36, 0.5)</f>
        <v>1-0-0</v>
      </c>
      <c r="Z36" s="19" t="str">
        <f>COUNTIF($D36:E36, 1)&amp;"-"&amp;COUNTIF($D36:E36, 0)&amp;"-"&amp;COUNTIF($D36:E36, 0.5)</f>
        <v>1-1-0</v>
      </c>
      <c r="AA36" s="19" t="str">
        <f>COUNTIF($D36:F36, 1)&amp;"-"&amp;COUNTIF($D36:F36, 0)&amp;"-"&amp;COUNTIF($D36:F36, 0.5)</f>
        <v>2-1-0</v>
      </c>
      <c r="AB36" s="19" t="str">
        <f>COUNTIF($D36:G36, 1)&amp;"-"&amp;COUNTIF($D36:G36, 0)&amp;"-"&amp;COUNTIF($D36:G36, 0.5)</f>
        <v>2-2-0</v>
      </c>
      <c r="AC36" s="19" t="str">
        <f>COUNTIF($D36:H36, 1)&amp;"-"&amp;COUNTIF($D36:H36, 0)&amp;"-"&amp;COUNTIF($D36:H36, 0.5)</f>
        <v>3-2-0</v>
      </c>
      <c r="AD36" s="19" t="str">
        <f>COUNTIF($D36:I36, 1)&amp;"-"&amp;COUNTIF($D36:I36, 0)&amp;"-"&amp;COUNTIF($D36:I36, 0.5)</f>
        <v>4-2-0</v>
      </c>
      <c r="AE36" s="19" t="str">
        <f>COUNTIF($D36:J36, 1)&amp;"-"&amp;COUNTIF($D36:J36, 0)&amp;"-"&amp;COUNTIF($D36:J36, 0.5)</f>
        <v>5-2-0</v>
      </c>
      <c r="AF36" s="19" t="str">
        <f>COUNTIF($D36:K36, 1)&amp;"-"&amp;COUNTIF($D36:K36, 0)&amp;"-"&amp;COUNTIF($D36:K36, 0.5)</f>
        <v>5-3-0</v>
      </c>
      <c r="AG36" s="19" t="str">
        <f>COUNTIF($D36:L36, 1)&amp;"-"&amp;COUNTIF($D36:L36, 0)&amp;"-"&amp;COUNTIF($D36:L36, 0.5)</f>
        <v>6-3-0</v>
      </c>
      <c r="AH36" s="19" t="str">
        <f>COUNTIF($D36:M36, 1)&amp;"-"&amp;COUNTIF($D36:M36, 0)&amp;"-"&amp;COUNTIF($D36:M36, 0.5)</f>
        <v>6-4-0</v>
      </c>
      <c r="AI36" s="19" t="str">
        <f>COUNTIF($D36:N36, 1)&amp;"-"&amp;COUNTIF($D36:N36, 0)&amp;"-"&amp;COUNTIF($D36:N36, 0.5)</f>
        <v>7-4-0</v>
      </c>
      <c r="AJ36" s="19" t="str">
        <f>COUNTIF($D36:O36, 1)&amp;"-"&amp;COUNTIF($D36:O36, 0)&amp;"-"&amp;COUNTIF($D36:O36, 0.5)</f>
        <v>8-4-0</v>
      </c>
      <c r="AK36" s="19" t="str">
        <f>COUNTIF($D36:P36, 1)&amp;"-"&amp;COUNTIF($D36:P36, 0)&amp;"-"&amp;COUNTIF($D36:P36, 0.5)</f>
        <v>8-5-0</v>
      </c>
      <c r="AL36" s="19" t="str">
        <f>COUNTIF($D36:Q36, 1)&amp;"-"&amp;COUNTIF($D36:Q36, 0)&amp;"-"&amp;COUNTIF($D36:Q36, 0.5)</f>
        <v>8-6-0</v>
      </c>
      <c r="AM36" s="19" t="str">
        <f>COUNTIF($D36:R36, 1)&amp;"-"&amp;COUNTIF($D36:R36, 0)&amp;"-"&amp;COUNTIF($D36:R36, 0.5)</f>
        <v>8-7-0</v>
      </c>
      <c r="AN36" s="19" t="str">
        <f>COUNTIF($D36:S36, 1)&amp;"-"&amp;COUNTIF($D36:S36, 0)&amp;"-"&amp;COUNTIF($D36:S36, 0.5)</f>
        <v>8-8-0</v>
      </c>
      <c r="AQ36" s="4" t="s">
        <v>112</v>
      </c>
      <c r="AR36" s="2"/>
      <c r="AS36" s="2">
        <v>1</v>
      </c>
      <c r="AT36" s="2">
        <v>1</v>
      </c>
      <c r="AV36" s="4" t="s">
        <v>112</v>
      </c>
      <c r="AW36" s="2"/>
      <c r="AX36" s="2"/>
      <c r="AY36" s="2"/>
      <c r="AZ36" s="2"/>
      <c r="BA36" s="2"/>
      <c r="BB36" s="2">
        <v>1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>
        <v>1</v>
      </c>
    </row>
    <row r="37" spans="1:66">
      <c r="A37" t="s">
        <v>18</v>
      </c>
      <c r="B37">
        <v>2012</v>
      </c>
      <c r="C37" t="s">
        <v>22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1</v>
      </c>
      <c r="J37" s="2">
        <v>1</v>
      </c>
      <c r="K37" s="2">
        <v>1</v>
      </c>
      <c r="L37" s="2">
        <v>1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>
        <v>1</v>
      </c>
      <c r="S37" s="2">
        <v>1</v>
      </c>
      <c r="U37" s="19" t="str">
        <f t="shared" si="1"/>
        <v>Geoffrey Manboob</v>
      </c>
      <c r="V37" s="19">
        <f t="shared" si="2"/>
        <v>2012</v>
      </c>
      <c r="W37" s="19" t="str">
        <f t="shared" si="3"/>
        <v>Playoffs</v>
      </c>
      <c r="X37" s="19" t="str">
        <f t="shared" si="4"/>
        <v>Geoffrey Manboob 2012</v>
      </c>
      <c r="Y37" s="19" t="str">
        <f>COUNTIF($D37:D37, 1)&amp;"-"&amp;COUNTIF($D37:D37, 0)&amp;"-"&amp;COUNTIF($D37:D37, 0.5)</f>
        <v>1-0-0</v>
      </c>
      <c r="Z37" s="19" t="str">
        <f>COUNTIF($D37:E37, 1)&amp;"-"&amp;COUNTIF($D37:E37, 0)&amp;"-"&amp;COUNTIF($D37:E37, 0.5)</f>
        <v>2-0-0</v>
      </c>
      <c r="AA37" s="19" t="str">
        <f>COUNTIF($D37:F37, 1)&amp;"-"&amp;COUNTIF($D37:F37, 0)&amp;"-"&amp;COUNTIF($D37:F37, 0.5)</f>
        <v>2-1-0</v>
      </c>
      <c r="AB37" s="19" t="str">
        <f>COUNTIF($D37:G37, 1)&amp;"-"&amp;COUNTIF($D37:G37, 0)&amp;"-"&amp;COUNTIF($D37:G37, 0.5)</f>
        <v>3-1-0</v>
      </c>
      <c r="AC37" s="19" t="str">
        <f>COUNTIF($D37:H37, 1)&amp;"-"&amp;COUNTIF($D37:H37, 0)&amp;"-"&amp;COUNTIF($D37:H37, 0.5)</f>
        <v>3-2-0</v>
      </c>
      <c r="AD37" s="19" t="str">
        <f>COUNTIF($D37:I37, 1)&amp;"-"&amp;COUNTIF($D37:I37, 0)&amp;"-"&amp;COUNTIF($D37:I37, 0.5)</f>
        <v>4-2-0</v>
      </c>
      <c r="AE37" s="19" t="str">
        <f>COUNTIF($D37:J37, 1)&amp;"-"&amp;COUNTIF($D37:J37, 0)&amp;"-"&amp;COUNTIF($D37:J37, 0.5)</f>
        <v>5-2-0</v>
      </c>
      <c r="AF37" s="19" t="str">
        <f>COUNTIF($D37:K37, 1)&amp;"-"&amp;COUNTIF($D37:K37, 0)&amp;"-"&amp;COUNTIF($D37:K37, 0.5)</f>
        <v>6-2-0</v>
      </c>
      <c r="AG37" s="19" t="str">
        <f>COUNTIF($D37:L37, 1)&amp;"-"&amp;COUNTIF($D37:L37, 0)&amp;"-"&amp;COUNTIF($D37:L37, 0.5)</f>
        <v>7-2-0</v>
      </c>
      <c r="AH37" s="19" t="str">
        <f>COUNTIF($D37:M37, 1)&amp;"-"&amp;COUNTIF($D37:M37, 0)&amp;"-"&amp;COUNTIF($D37:M37, 0.5)</f>
        <v>7-3-0</v>
      </c>
      <c r="AI37" s="19" t="str">
        <f>COUNTIF($D37:N37, 1)&amp;"-"&amp;COUNTIF($D37:N37, 0)&amp;"-"&amp;COUNTIF($D37:N37, 0.5)</f>
        <v>8-3-0</v>
      </c>
      <c r="AJ37" s="19" t="str">
        <f>COUNTIF($D37:O37, 1)&amp;"-"&amp;COUNTIF($D37:O37, 0)&amp;"-"&amp;COUNTIF($D37:O37, 0.5)</f>
        <v>8-4-0</v>
      </c>
      <c r="AK37" s="19" t="str">
        <f>COUNTIF($D37:P37, 1)&amp;"-"&amp;COUNTIF($D37:P37, 0)&amp;"-"&amp;COUNTIF($D37:P37, 0.5)</f>
        <v>8-5-0</v>
      </c>
      <c r="AL37" s="19" t="str">
        <f>COUNTIF($D37:Q37, 1)&amp;"-"&amp;COUNTIF($D37:Q37, 0)&amp;"-"&amp;COUNTIF($D37:Q37, 0.5)</f>
        <v>8-6-0</v>
      </c>
      <c r="AM37" s="19" t="str">
        <f>COUNTIF($D37:R37, 1)&amp;"-"&amp;COUNTIF($D37:R37, 0)&amp;"-"&amp;COUNTIF($D37:R37, 0.5)</f>
        <v>9-6-0</v>
      </c>
      <c r="AN37" s="19" t="str">
        <f>COUNTIF($D37:S37, 1)&amp;"-"&amp;COUNTIF($D37:S37, 0)&amp;"-"&amp;COUNTIF($D37:S37, 0.5)</f>
        <v>10-6-0</v>
      </c>
      <c r="AQ37" s="4" t="s">
        <v>113</v>
      </c>
      <c r="AR37" s="2"/>
      <c r="AS37" s="2">
        <v>1</v>
      </c>
      <c r="AT37" s="2">
        <v>1</v>
      </c>
      <c r="AV37" s="4" t="s">
        <v>113</v>
      </c>
      <c r="AW37" s="2"/>
      <c r="AX37" s="2"/>
      <c r="AY37" s="2"/>
      <c r="AZ37" s="2"/>
      <c r="BA37" s="2"/>
      <c r="BB37" s="2">
        <v>1</v>
      </c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>
        <v>1</v>
      </c>
    </row>
    <row r="38" spans="1:66">
      <c r="B38">
        <v>2013</v>
      </c>
      <c r="C38" t="s">
        <v>63</v>
      </c>
      <c r="D38" s="2">
        <v>0</v>
      </c>
      <c r="E38" s="2">
        <v>0.5</v>
      </c>
      <c r="F38" s="2">
        <v>0</v>
      </c>
      <c r="G38" s="2">
        <v>0</v>
      </c>
      <c r="H38" s="2">
        <v>1</v>
      </c>
      <c r="I38" s="2">
        <v>1</v>
      </c>
      <c r="J38" s="2">
        <v>0</v>
      </c>
      <c r="K38" s="2">
        <v>1</v>
      </c>
      <c r="L38" s="2">
        <v>0</v>
      </c>
      <c r="M38" s="2">
        <v>0</v>
      </c>
      <c r="N38" s="2">
        <v>0</v>
      </c>
      <c r="O38" s="2">
        <v>1</v>
      </c>
      <c r="P38" s="2">
        <v>0</v>
      </c>
      <c r="Q38" s="2">
        <v>1</v>
      </c>
      <c r="R38" s="2">
        <v>1</v>
      </c>
      <c r="S38" s="2">
        <v>0</v>
      </c>
      <c r="U38" s="19" t="str">
        <f t="shared" si="1"/>
        <v>Geoffrey Manboob</v>
      </c>
      <c r="V38" s="19">
        <f t="shared" si="2"/>
        <v>2013</v>
      </c>
      <c r="W38" s="19" t="str">
        <f t="shared" si="3"/>
        <v>Missed</v>
      </c>
      <c r="X38" s="19" t="str">
        <f t="shared" si="4"/>
        <v>Geoffrey Manboob 2013</v>
      </c>
      <c r="Y38" s="19" t="str">
        <f>COUNTIF($D38:D38, 1)&amp;"-"&amp;COUNTIF($D38:D38, 0)&amp;"-"&amp;COUNTIF($D38:D38, 0.5)</f>
        <v>0-1-0</v>
      </c>
      <c r="Z38" s="19" t="str">
        <f>COUNTIF($D38:E38, 1)&amp;"-"&amp;COUNTIF($D38:E38, 0)&amp;"-"&amp;COUNTIF($D38:E38, 0.5)</f>
        <v>0-1-1</v>
      </c>
      <c r="AA38" s="19" t="str">
        <f>COUNTIF($D38:F38, 1)&amp;"-"&amp;COUNTIF($D38:F38, 0)&amp;"-"&amp;COUNTIF($D38:F38, 0.5)</f>
        <v>0-2-1</v>
      </c>
      <c r="AB38" s="19" t="str">
        <f>COUNTIF($D38:G38, 1)&amp;"-"&amp;COUNTIF($D38:G38, 0)&amp;"-"&amp;COUNTIF($D38:G38, 0.5)</f>
        <v>0-3-1</v>
      </c>
      <c r="AC38" s="19" t="str">
        <f>COUNTIF($D38:H38, 1)&amp;"-"&amp;COUNTIF($D38:H38, 0)&amp;"-"&amp;COUNTIF($D38:H38, 0.5)</f>
        <v>1-3-1</v>
      </c>
      <c r="AD38" s="19" t="str">
        <f>COUNTIF($D38:I38, 1)&amp;"-"&amp;COUNTIF($D38:I38, 0)&amp;"-"&amp;COUNTIF($D38:I38, 0.5)</f>
        <v>2-3-1</v>
      </c>
      <c r="AE38" s="19" t="str">
        <f>COUNTIF($D38:J38, 1)&amp;"-"&amp;COUNTIF($D38:J38, 0)&amp;"-"&amp;COUNTIF($D38:J38, 0.5)</f>
        <v>2-4-1</v>
      </c>
      <c r="AF38" s="19" t="str">
        <f>COUNTIF($D38:K38, 1)&amp;"-"&amp;COUNTIF($D38:K38, 0)&amp;"-"&amp;COUNTIF($D38:K38, 0.5)</f>
        <v>3-4-1</v>
      </c>
      <c r="AG38" s="19" t="str">
        <f>COUNTIF($D38:L38, 1)&amp;"-"&amp;COUNTIF($D38:L38, 0)&amp;"-"&amp;COUNTIF($D38:L38, 0.5)</f>
        <v>3-5-1</v>
      </c>
      <c r="AH38" s="19" t="str">
        <f>COUNTIF($D38:M38, 1)&amp;"-"&amp;COUNTIF($D38:M38, 0)&amp;"-"&amp;COUNTIF($D38:M38, 0.5)</f>
        <v>3-6-1</v>
      </c>
      <c r="AI38" s="19" t="str">
        <f>COUNTIF($D38:N38, 1)&amp;"-"&amp;COUNTIF($D38:N38, 0)&amp;"-"&amp;COUNTIF($D38:N38, 0.5)</f>
        <v>3-7-1</v>
      </c>
      <c r="AJ38" s="19" t="str">
        <f>COUNTIF($D38:O38, 1)&amp;"-"&amp;COUNTIF($D38:O38, 0)&amp;"-"&amp;COUNTIF($D38:O38, 0.5)</f>
        <v>4-7-1</v>
      </c>
      <c r="AK38" s="19" t="str">
        <f>COUNTIF($D38:P38, 1)&amp;"-"&amp;COUNTIF($D38:P38, 0)&amp;"-"&amp;COUNTIF($D38:P38, 0.5)</f>
        <v>4-8-1</v>
      </c>
      <c r="AL38" s="19" t="str">
        <f>COUNTIF($D38:Q38, 1)&amp;"-"&amp;COUNTIF($D38:Q38, 0)&amp;"-"&amp;COUNTIF($D38:Q38, 0.5)</f>
        <v>5-8-1</v>
      </c>
      <c r="AM38" s="19" t="str">
        <f>COUNTIF($D38:R38, 1)&amp;"-"&amp;COUNTIF($D38:R38, 0)&amp;"-"&amp;COUNTIF($D38:R38, 0.5)</f>
        <v>6-8-1</v>
      </c>
      <c r="AN38" s="19" t="str">
        <f>COUNTIF($D38:S38, 1)&amp;"-"&amp;COUNTIF($D38:S38, 0)&amp;"-"&amp;COUNTIF($D38:S38, 0.5)</f>
        <v>6-9-1</v>
      </c>
      <c r="AQ38" s="4" t="s">
        <v>114</v>
      </c>
      <c r="AR38" s="2"/>
      <c r="AS38" s="2">
        <v>1</v>
      </c>
      <c r="AT38" s="2">
        <v>1</v>
      </c>
      <c r="AV38" s="4" t="s">
        <v>114</v>
      </c>
      <c r="AW38" s="2"/>
      <c r="AX38" s="2"/>
      <c r="AY38" s="2"/>
      <c r="AZ38" s="2">
        <v>1</v>
      </c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>
        <v>1</v>
      </c>
    </row>
    <row r="39" spans="1:66">
      <c r="B39">
        <v>2014</v>
      </c>
      <c r="C39" t="s">
        <v>63</v>
      </c>
      <c r="D39" s="2">
        <v>0</v>
      </c>
      <c r="E39" s="2">
        <v>0</v>
      </c>
      <c r="F39" s="2">
        <v>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1</v>
      </c>
      <c r="N39" s="2">
        <v>0</v>
      </c>
      <c r="O39" s="2">
        <v>1</v>
      </c>
      <c r="P39" s="2">
        <v>1</v>
      </c>
      <c r="Q39" s="2">
        <v>1</v>
      </c>
      <c r="R39" s="2">
        <v>0</v>
      </c>
      <c r="S39" s="2">
        <v>1</v>
      </c>
      <c r="U39" s="19" t="str">
        <f t="shared" si="1"/>
        <v>Geoffrey Manboob</v>
      </c>
      <c r="V39" s="19">
        <f t="shared" si="2"/>
        <v>2014</v>
      </c>
      <c r="W39" s="19" t="str">
        <f t="shared" si="3"/>
        <v>Missed</v>
      </c>
      <c r="X39" s="19" t="str">
        <f t="shared" si="4"/>
        <v>Geoffrey Manboob 2014</v>
      </c>
      <c r="Y39" s="19" t="str">
        <f>COUNTIF($D39:D39, 1)&amp;"-"&amp;COUNTIF($D39:D39, 0)&amp;"-"&amp;COUNTIF($D39:D39, 0.5)</f>
        <v>0-1-0</v>
      </c>
      <c r="Z39" s="19" t="str">
        <f>COUNTIF($D39:E39, 1)&amp;"-"&amp;COUNTIF($D39:E39, 0)&amp;"-"&amp;COUNTIF($D39:E39, 0.5)</f>
        <v>0-2-0</v>
      </c>
      <c r="AA39" s="19" t="str">
        <f>COUNTIF($D39:F39, 1)&amp;"-"&amp;COUNTIF($D39:F39, 0)&amp;"-"&amp;COUNTIF($D39:F39, 0.5)</f>
        <v>1-2-0</v>
      </c>
      <c r="AB39" s="19" t="str">
        <f>COUNTIF($D39:G39, 1)&amp;"-"&amp;COUNTIF($D39:G39, 0)&amp;"-"&amp;COUNTIF($D39:G39, 0.5)</f>
        <v>1-3-0</v>
      </c>
      <c r="AC39" s="19" t="str">
        <f>COUNTIF($D39:H39, 1)&amp;"-"&amp;COUNTIF($D39:H39, 0)&amp;"-"&amp;COUNTIF($D39:H39, 0.5)</f>
        <v>1-4-0</v>
      </c>
      <c r="AD39" s="19" t="str">
        <f>COUNTIF($D39:I39, 1)&amp;"-"&amp;COUNTIF($D39:I39, 0)&amp;"-"&amp;COUNTIF($D39:I39, 0.5)</f>
        <v>1-5-0</v>
      </c>
      <c r="AE39" s="19" t="str">
        <f>COUNTIF($D39:J39, 1)&amp;"-"&amp;COUNTIF($D39:J39, 0)&amp;"-"&amp;COUNTIF($D39:J39, 0.5)</f>
        <v>1-6-0</v>
      </c>
      <c r="AF39" s="19" t="str">
        <f>COUNTIF($D39:K39, 1)&amp;"-"&amp;COUNTIF($D39:K39, 0)&amp;"-"&amp;COUNTIF($D39:K39, 0.5)</f>
        <v>1-7-0</v>
      </c>
      <c r="AG39" s="19" t="str">
        <f>COUNTIF($D39:L39, 1)&amp;"-"&amp;COUNTIF($D39:L39, 0)&amp;"-"&amp;COUNTIF($D39:L39, 0.5)</f>
        <v>2-7-0</v>
      </c>
      <c r="AH39" s="19" t="str">
        <f>COUNTIF($D39:M39, 1)&amp;"-"&amp;COUNTIF($D39:M39, 0)&amp;"-"&amp;COUNTIF($D39:M39, 0.5)</f>
        <v>3-7-0</v>
      </c>
      <c r="AI39" s="19" t="str">
        <f>COUNTIF($D39:N39, 1)&amp;"-"&amp;COUNTIF($D39:N39, 0)&amp;"-"&amp;COUNTIF($D39:N39, 0.5)</f>
        <v>3-8-0</v>
      </c>
      <c r="AJ39" s="19" t="str">
        <f>COUNTIF($D39:O39, 1)&amp;"-"&amp;COUNTIF($D39:O39, 0)&amp;"-"&amp;COUNTIF($D39:O39, 0.5)</f>
        <v>4-8-0</v>
      </c>
      <c r="AK39" s="19" t="str">
        <f>COUNTIF($D39:P39, 1)&amp;"-"&amp;COUNTIF($D39:P39, 0)&amp;"-"&amp;COUNTIF($D39:P39, 0.5)</f>
        <v>5-8-0</v>
      </c>
      <c r="AL39" s="19" t="str">
        <f>COUNTIF($D39:Q39, 1)&amp;"-"&amp;COUNTIF($D39:Q39, 0)&amp;"-"&amp;COUNTIF($D39:Q39, 0.5)</f>
        <v>6-8-0</v>
      </c>
      <c r="AM39" s="19" t="str">
        <f>COUNTIF($D39:R39, 1)&amp;"-"&amp;COUNTIF($D39:R39, 0)&amp;"-"&amp;COUNTIF($D39:R39, 0.5)</f>
        <v>6-9-0</v>
      </c>
      <c r="AN39" s="19" t="str">
        <f>COUNTIF($D39:S39, 1)&amp;"-"&amp;COUNTIF($D39:S39, 0)&amp;"-"&amp;COUNTIF($D39:S39, 0.5)</f>
        <v>7-9-0</v>
      </c>
      <c r="AQ39" s="4" t="s">
        <v>267</v>
      </c>
      <c r="AR39" s="2"/>
      <c r="AS39" s="2">
        <v>1</v>
      </c>
      <c r="AT39" s="2">
        <v>1</v>
      </c>
      <c r="AV39" s="4" t="s">
        <v>267</v>
      </c>
      <c r="AW39" s="2"/>
      <c r="AX39" s="2"/>
      <c r="AY39" s="2"/>
      <c r="AZ39" s="2">
        <v>1</v>
      </c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>
        <v>1</v>
      </c>
    </row>
    <row r="40" spans="1:66">
      <c r="B40">
        <v>2015</v>
      </c>
      <c r="C40" t="s">
        <v>22</v>
      </c>
      <c r="D40" s="2">
        <v>1</v>
      </c>
      <c r="E40" s="2">
        <v>0</v>
      </c>
      <c r="F40" s="2">
        <v>1</v>
      </c>
      <c r="G40" s="2">
        <v>0</v>
      </c>
      <c r="H40" s="2">
        <v>1</v>
      </c>
      <c r="I40" s="2">
        <v>1</v>
      </c>
      <c r="J40" s="2">
        <v>1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0</v>
      </c>
      <c r="Q40" s="2">
        <v>1</v>
      </c>
      <c r="R40" s="2">
        <v>0</v>
      </c>
      <c r="S40" s="2">
        <v>1</v>
      </c>
      <c r="U40" s="19" t="str">
        <f t="shared" si="1"/>
        <v>Geoffrey Manboob</v>
      </c>
      <c r="V40" s="19">
        <f t="shared" si="2"/>
        <v>2015</v>
      </c>
      <c r="W40" s="19" t="str">
        <f t="shared" si="3"/>
        <v>Playoffs</v>
      </c>
      <c r="X40" s="19" t="str">
        <f t="shared" si="4"/>
        <v>Geoffrey Manboob 2015</v>
      </c>
      <c r="Y40" s="19" t="str">
        <f>COUNTIF($D40:D40, 1)&amp;"-"&amp;COUNTIF($D40:D40, 0)&amp;"-"&amp;COUNTIF($D40:D40, 0.5)</f>
        <v>1-0-0</v>
      </c>
      <c r="Z40" s="19" t="str">
        <f>COUNTIF($D40:E40, 1)&amp;"-"&amp;COUNTIF($D40:E40, 0)&amp;"-"&amp;COUNTIF($D40:E40, 0.5)</f>
        <v>1-1-0</v>
      </c>
      <c r="AA40" s="19" t="str">
        <f>COUNTIF($D40:F40, 1)&amp;"-"&amp;COUNTIF($D40:F40, 0)&amp;"-"&amp;COUNTIF($D40:F40, 0.5)</f>
        <v>2-1-0</v>
      </c>
      <c r="AB40" s="19" t="str">
        <f>COUNTIF($D40:G40, 1)&amp;"-"&amp;COUNTIF($D40:G40, 0)&amp;"-"&amp;COUNTIF($D40:G40, 0.5)</f>
        <v>2-2-0</v>
      </c>
      <c r="AC40" s="19" t="str">
        <f>COUNTIF($D40:H40, 1)&amp;"-"&amp;COUNTIF($D40:H40, 0)&amp;"-"&amp;COUNTIF($D40:H40, 0.5)</f>
        <v>3-2-0</v>
      </c>
      <c r="AD40" s="19" t="str">
        <f>COUNTIF($D40:I40, 1)&amp;"-"&amp;COUNTIF($D40:I40, 0)&amp;"-"&amp;COUNTIF($D40:I40, 0.5)</f>
        <v>4-2-0</v>
      </c>
      <c r="AE40" s="19" t="str">
        <f>COUNTIF($D40:J40, 1)&amp;"-"&amp;COUNTIF($D40:J40, 0)&amp;"-"&amp;COUNTIF($D40:J40, 0.5)</f>
        <v>5-2-0</v>
      </c>
      <c r="AF40" s="19" t="str">
        <f>COUNTIF($D40:K40, 1)&amp;"-"&amp;COUNTIF($D40:K40, 0)&amp;"-"&amp;COUNTIF($D40:K40, 0.5)</f>
        <v>5-3-0</v>
      </c>
      <c r="AG40" s="19" t="str">
        <f>COUNTIF($D40:L40, 1)&amp;"-"&amp;COUNTIF($D40:L40, 0)&amp;"-"&amp;COUNTIF($D40:L40, 0.5)</f>
        <v>5-4-0</v>
      </c>
      <c r="AH40" s="19" t="str">
        <f>COUNTIF($D40:M40, 1)&amp;"-"&amp;COUNTIF($D40:M40, 0)&amp;"-"&amp;COUNTIF($D40:M40, 0.5)</f>
        <v>5-5-0</v>
      </c>
      <c r="AI40" s="19" t="str">
        <f>COUNTIF($D40:N40, 1)&amp;"-"&amp;COUNTIF($D40:N40, 0)&amp;"-"&amp;COUNTIF($D40:N40, 0.5)</f>
        <v>6-5-0</v>
      </c>
      <c r="AJ40" s="19" t="str">
        <f>COUNTIF($D40:O40, 1)&amp;"-"&amp;COUNTIF($D40:O40, 0)&amp;"-"&amp;COUNTIF($D40:O40, 0.5)</f>
        <v>6-6-0</v>
      </c>
      <c r="AK40" s="19" t="str">
        <f>COUNTIF($D40:P40, 1)&amp;"-"&amp;COUNTIF($D40:P40, 0)&amp;"-"&amp;COUNTIF($D40:P40, 0.5)</f>
        <v>6-7-0</v>
      </c>
      <c r="AL40" s="19" t="str">
        <f>COUNTIF($D40:Q40, 1)&amp;"-"&amp;COUNTIF($D40:Q40, 0)&amp;"-"&amp;COUNTIF($D40:Q40, 0.5)</f>
        <v>7-7-0</v>
      </c>
      <c r="AM40" s="19" t="str">
        <f>COUNTIF($D40:R40, 1)&amp;"-"&amp;COUNTIF($D40:R40, 0)&amp;"-"&amp;COUNTIF($D40:R40, 0.5)</f>
        <v>7-8-0</v>
      </c>
      <c r="AN40" s="19" t="str">
        <f>COUNTIF($D40:S40, 1)&amp;"-"&amp;COUNTIF($D40:S40, 0)&amp;"-"&amp;COUNTIF($D40:S40, 0.5)</f>
        <v>8-8-0</v>
      </c>
      <c r="AQ40" s="4" t="s">
        <v>115</v>
      </c>
      <c r="AR40" s="2"/>
      <c r="AS40" s="2">
        <v>1</v>
      </c>
      <c r="AT40" s="2">
        <v>1</v>
      </c>
      <c r="AV40" s="4" t="s">
        <v>115</v>
      </c>
      <c r="AW40" s="2"/>
      <c r="AX40" s="2"/>
      <c r="AY40" s="2">
        <v>1</v>
      </c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>
        <v>1</v>
      </c>
    </row>
    <row r="41" spans="1:66">
      <c r="B41">
        <v>2016</v>
      </c>
      <c r="C41" t="s">
        <v>63</v>
      </c>
      <c r="D41" s="2">
        <v>0</v>
      </c>
      <c r="E41" s="2">
        <v>1</v>
      </c>
      <c r="F41" s="2">
        <v>0</v>
      </c>
      <c r="G41" s="2">
        <v>0</v>
      </c>
      <c r="H41" s="2">
        <v>1</v>
      </c>
      <c r="I41" s="2">
        <v>0</v>
      </c>
      <c r="J41" s="2">
        <v>1</v>
      </c>
      <c r="K41" s="2">
        <v>1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1</v>
      </c>
      <c r="U41" s="19" t="str">
        <f t="shared" si="1"/>
        <v>Geoffrey Manboob</v>
      </c>
      <c r="V41" s="19">
        <f t="shared" si="2"/>
        <v>2016</v>
      </c>
      <c r="W41" s="19" t="str">
        <f t="shared" si="3"/>
        <v>Missed</v>
      </c>
      <c r="X41" s="19" t="str">
        <f t="shared" si="4"/>
        <v>Geoffrey Manboob 2016</v>
      </c>
      <c r="Y41" s="19" t="str">
        <f>COUNTIF($D41:D41, 1)&amp;"-"&amp;COUNTIF($D41:D41, 0)&amp;"-"&amp;COUNTIF($D41:D41, 0.5)</f>
        <v>0-1-0</v>
      </c>
      <c r="Z41" s="19" t="str">
        <f>COUNTIF($D41:E41, 1)&amp;"-"&amp;COUNTIF($D41:E41, 0)&amp;"-"&amp;COUNTIF($D41:E41, 0.5)</f>
        <v>1-1-0</v>
      </c>
      <c r="AA41" s="19" t="str">
        <f>COUNTIF($D41:F41, 1)&amp;"-"&amp;COUNTIF($D41:F41, 0)&amp;"-"&amp;COUNTIF($D41:F41, 0.5)</f>
        <v>1-2-0</v>
      </c>
      <c r="AB41" s="19" t="str">
        <f>COUNTIF($D41:G41, 1)&amp;"-"&amp;COUNTIF($D41:G41, 0)&amp;"-"&amp;COUNTIF($D41:G41, 0.5)</f>
        <v>1-3-0</v>
      </c>
      <c r="AC41" s="19" t="str">
        <f>COUNTIF($D41:H41, 1)&amp;"-"&amp;COUNTIF($D41:H41, 0)&amp;"-"&amp;COUNTIF($D41:H41, 0.5)</f>
        <v>2-3-0</v>
      </c>
      <c r="AD41" s="19" t="str">
        <f>COUNTIF($D41:I41, 1)&amp;"-"&amp;COUNTIF($D41:I41, 0)&amp;"-"&amp;COUNTIF($D41:I41, 0.5)</f>
        <v>2-4-0</v>
      </c>
      <c r="AE41" s="19" t="str">
        <f>COUNTIF($D41:J41, 1)&amp;"-"&amp;COUNTIF($D41:J41, 0)&amp;"-"&amp;COUNTIF($D41:J41, 0.5)</f>
        <v>3-4-0</v>
      </c>
      <c r="AF41" s="19" t="str">
        <f>COUNTIF($D41:K41, 1)&amp;"-"&amp;COUNTIF($D41:K41, 0)&amp;"-"&amp;COUNTIF($D41:K41, 0.5)</f>
        <v>4-4-0</v>
      </c>
      <c r="AG41" s="19" t="str">
        <f>COUNTIF($D41:L41, 1)&amp;"-"&amp;COUNTIF($D41:L41, 0)&amp;"-"&amp;COUNTIF($D41:L41, 0.5)</f>
        <v>4-5-0</v>
      </c>
      <c r="AH41" s="19" t="str">
        <f>COUNTIF($D41:M41, 1)&amp;"-"&amp;COUNTIF($D41:M41, 0)&amp;"-"&amp;COUNTIF($D41:M41, 0.5)</f>
        <v>4-6-0</v>
      </c>
      <c r="AI41" s="19" t="str">
        <f>COUNTIF($D41:N41, 1)&amp;"-"&amp;COUNTIF($D41:N41, 0)&amp;"-"&amp;COUNTIF($D41:N41, 0.5)</f>
        <v>4-7-0</v>
      </c>
      <c r="AJ41" s="19" t="str">
        <f>COUNTIF($D41:O41, 1)&amp;"-"&amp;COUNTIF($D41:O41, 0)&amp;"-"&amp;COUNTIF($D41:O41, 0.5)</f>
        <v>4-8-0</v>
      </c>
      <c r="AK41" s="19" t="str">
        <f>COUNTIF($D41:P41, 1)&amp;"-"&amp;COUNTIF($D41:P41, 0)&amp;"-"&amp;COUNTIF($D41:P41, 0.5)</f>
        <v>4-9-0</v>
      </c>
      <c r="AL41" s="19" t="str">
        <f>COUNTIF($D41:Q41, 1)&amp;"-"&amp;COUNTIF($D41:Q41, 0)&amp;"-"&amp;COUNTIF($D41:Q41, 0.5)</f>
        <v>4-10-0</v>
      </c>
      <c r="AM41" s="19" t="str">
        <f>COUNTIF($D41:R41, 1)&amp;"-"&amp;COUNTIF($D41:R41, 0)&amp;"-"&amp;COUNTIF($D41:R41, 0.5)</f>
        <v>4-11-0</v>
      </c>
      <c r="AN41" s="19" t="str">
        <f>COUNTIF($D41:S41, 1)&amp;"-"&amp;COUNTIF($D41:S41, 0)&amp;"-"&amp;COUNTIF($D41:S41, 0.5)</f>
        <v>5-11-0</v>
      </c>
      <c r="AQ41" s="4" t="s">
        <v>116</v>
      </c>
      <c r="AR41" s="2"/>
      <c r="AS41" s="2">
        <v>1</v>
      </c>
      <c r="AT41" s="2">
        <v>1</v>
      </c>
      <c r="AV41" s="4" t="s">
        <v>116</v>
      </c>
      <c r="AW41" s="2"/>
      <c r="AX41" s="2"/>
      <c r="AY41" s="2">
        <v>1</v>
      </c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>
        <v>1</v>
      </c>
    </row>
    <row r="42" spans="1:66">
      <c r="B42">
        <v>2017</v>
      </c>
      <c r="C42" t="s">
        <v>63</v>
      </c>
      <c r="D42" s="2">
        <v>0</v>
      </c>
      <c r="E42" s="2">
        <v>0</v>
      </c>
      <c r="F42" s="2">
        <v>1</v>
      </c>
      <c r="G42" s="2">
        <v>0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0</v>
      </c>
      <c r="N42" s="2">
        <v>1</v>
      </c>
      <c r="O42" s="2">
        <v>0</v>
      </c>
      <c r="P42" s="2">
        <v>1</v>
      </c>
      <c r="Q42" s="2">
        <v>1</v>
      </c>
      <c r="R42" s="2">
        <v>0</v>
      </c>
      <c r="S42" s="2">
        <v>0</v>
      </c>
      <c r="U42" s="19" t="str">
        <f t="shared" si="1"/>
        <v>Geoffrey Manboob</v>
      </c>
      <c r="V42" s="19">
        <f t="shared" si="2"/>
        <v>2017</v>
      </c>
      <c r="W42" s="19" t="str">
        <f t="shared" si="3"/>
        <v>Missed</v>
      </c>
      <c r="X42" s="19" t="str">
        <f t="shared" si="4"/>
        <v>Geoffrey Manboob 2017</v>
      </c>
      <c r="Y42" s="19" t="str">
        <f>COUNTIF($D42:D42, 1)&amp;"-"&amp;COUNTIF($D42:D42, 0)&amp;"-"&amp;COUNTIF($D42:D42, 0.5)</f>
        <v>0-1-0</v>
      </c>
      <c r="Z42" s="19" t="str">
        <f>COUNTIF($D42:E42, 1)&amp;"-"&amp;COUNTIF($D42:E42, 0)&amp;"-"&amp;COUNTIF($D42:E42, 0.5)</f>
        <v>0-2-0</v>
      </c>
      <c r="AA42" s="19" t="str">
        <f>COUNTIF($D42:F42, 1)&amp;"-"&amp;COUNTIF($D42:F42, 0)&amp;"-"&amp;COUNTIF($D42:F42, 0.5)</f>
        <v>1-2-0</v>
      </c>
      <c r="AB42" s="19" t="str">
        <f>COUNTIF($D42:G42, 1)&amp;"-"&amp;COUNTIF($D42:G42, 0)&amp;"-"&amp;COUNTIF($D42:G42, 0.5)</f>
        <v>1-3-0</v>
      </c>
      <c r="AC42" s="19" t="str">
        <f>COUNTIF($D42:H42, 1)&amp;"-"&amp;COUNTIF($D42:H42, 0)&amp;"-"&amp;COUNTIF($D42:H42, 0.5)</f>
        <v>1-4-0</v>
      </c>
      <c r="AD42" s="19" t="str">
        <f>COUNTIF($D42:I42, 1)&amp;"-"&amp;COUNTIF($D42:I42, 0)&amp;"-"&amp;COUNTIF($D42:I42, 0.5)</f>
        <v>1-5-0</v>
      </c>
      <c r="AE42" s="19" t="str">
        <f>COUNTIF($D42:J42, 1)&amp;"-"&amp;COUNTIF($D42:J42, 0)&amp;"-"&amp;COUNTIF($D42:J42, 0.5)</f>
        <v>2-5-0</v>
      </c>
      <c r="AF42" s="19" t="str">
        <f>COUNTIF($D42:K42, 1)&amp;"-"&amp;COUNTIF($D42:K42, 0)&amp;"-"&amp;COUNTIF($D42:K42, 0.5)</f>
        <v>3-5-0</v>
      </c>
      <c r="AG42" s="19" t="str">
        <f>COUNTIF($D42:L42, 1)&amp;"-"&amp;COUNTIF($D42:L42, 0)&amp;"-"&amp;COUNTIF($D42:L42, 0.5)</f>
        <v>3-6-0</v>
      </c>
      <c r="AH42" s="19" t="str">
        <f>COUNTIF($D42:M42, 1)&amp;"-"&amp;COUNTIF($D42:M42, 0)&amp;"-"&amp;COUNTIF($D42:M42, 0.5)</f>
        <v>3-7-0</v>
      </c>
      <c r="AI42" s="19" t="str">
        <f>COUNTIF($D42:N42, 1)&amp;"-"&amp;COUNTIF($D42:N42, 0)&amp;"-"&amp;COUNTIF($D42:N42, 0.5)</f>
        <v>4-7-0</v>
      </c>
      <c r="AJ42" s="19" t="str">
        <f>COUNTIF($D42:O42, 1)&amp;"-"&amp;COUNTIF($D42:O42, 0)&amp;"-"&amp;COUNTIF($D42:O42, 0.5)</f>
        <v>4-8-0</v>
      </c>
      <c r="AK42" s="19" t="str">
        <f>COUNTIF($D42:P42, 1)&amp;"-"&amp;COUNTIF($D42:P42, 0)&amp;"-"&amp;COUNTIF($D42:P42, 0.5)</f>
        <v>5-8-0</v>
      </c>
      <c r="AL42" s="19" t="str">
        <f>COUNTIF($D42:Q42, 1)&amp;"-"&amp;COUNTIF($D42:Q42, 0)&amp;"-"&amp;COUNTIF($D42:Q42, 0.5)</f>
        <v>6-8-0</v>
      </c>
      <c r="AM42" s="19" t="str">
        <f>COUNTIF($D42:R42, 1)&amp;"-"&amp;COUNTIF($D42:R42, 0)&amp;"-"&amp;COUNTIF($D42:R42, 0.5)</f>
        <v>6-9-0</v>
      </c>
      <c r="AN42" s="19" t="str">
        <f>COUNTIF($D42:S42, 1)&amp;"-"&amp;COUNTIF($D42:S42, 0)&amp;"-"&amp;COUNTIF($D42:S42, 0.5)</f>
        <v>6-10-0</v>
      </c>
      <c r="AQ42" s="4" t="s">
        <v>117</v>
      </c>
      <c r="AR42" s="2">
        <v>1</v>
      </c>
      <c r="AS42" s="2"/>
      <c r="AT42" s="2">
        <v>1</v>
      </c>
      <c r="AV42" s="4" t="s">
        <v>117</v>
      </c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>
        <v>1</v>
      </c>
      <c r="BI42" s="2"/>
      <c r="BJ42" s="2"/>
      <c r="BK42" s="2"/>
      <c r="BL42" s="2"/>
      <c r="BM42" s="2"/>
      <c r="BN42" s="2">
        <v>1</v>
      </c>
    </row>
    <row r="43" spans="1:66">
      <c r="A43" t="s">
        <v>31</v>
      </c>
      <c r="B43">
        <v>2013</v>
      </c>
      <c r="C43" t="s">
        <v>63</v>
      </c>
      <c r="D43" s="2">
        <v>1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1</v>
      </c>
      <c r="Q43" s="2">
        <v>1</v>
      </c>
      <c r="R43" s="2">
        <v>0</v>
      </c>
      <c r="S43" s="2">
        <v>1</v>
      </c>
      <c r="U43" s="19" t="str">
        <f t="shared" si="1"/>
        <v>Ian Kulkowski</v>
      </c>
      <c r="V43" s="19">
        <f t="shared" si="2"/>
        <v>2013</v>
      </c>
      <c r="W43" s="19" t="str">
        <f t="shared" si="3"/>
        <v>Missed</v>
      </c>
      <c r="X43" s="19" t="str">
        <f t="shared" si="4"/>
        <v>Ian Kulkowski 2013</v>
      </c>
      <c r="Y43" s="19" t="str">
        <f>COUNTIF($D43:D43, 1)&amp;"-"&amp;COUNTIF($D43:D43, 0)&amp;"-"&amp;COUNTIF($D43:D43, 0.5)</f>
        <v>1-0-0</v>
      </c>
      <c r="Z43" s="19" t="str">
        <f>COUNTIF($D43:E43, 1)&amp;"-"&amp;COUNTIF($D43:E43, 0)&amp;"-"&amp;COUNTIF($D43:E43, 0.5)</f>
        <v>2-0-0</v>
      </c>
      <c r="AA43" s="19" t="str">
        <f>COUNTIF($D43:F43, 1)&amp;"-"&amp;COUNTIF($D43:F43, 0)&amp;"-"&amp;COUNTIF($D43:F43, 0.5)</f>
        <v>2-1-0</v>
      </c>
      <c r="AB43" s="19" t="str">
        <f>COUNTIF($D43:G43, 1)&amp;"-"&amp;COUNTIF($D43:G43, 0)&amp;"-"&amp;COUNTIF($D43:G43, 0.5)</f>
        <v>2-2-0</v>
      </c>
      <c r="AC43" s="19" t="str">
        <f>COUNTIF($D43:H43, 1)&amp;"-"&amp;COUNTIF($D43:H43, 0)&amp;"-"&amp;COUNTIF($D43:H43, 0.5)</f>
        <v>2-3-0</v>
      </c>
      <c r="AD43" s="19" t="str">
        <f>COUNTIF($D43:I43, 1)&amp;"-"&amp;COUNTIF($D43:I43, 0)&amp;"-"&amp;COUNTIF($D43:I43, 0.5)</f>
        <v>2-4-0</v>
      </c>
      <c r="AE43" s="19" t="str">
        <f>COUNTIF($D43:J43, 1)&amp;"-"&amp;COUNTIF($D43:J43, 0)&amp;"-"&amp;COUNTIF($D43:J43, 0.5)</f>
        <v>3-4-0</v>
      </c>
      <c r="AF43" s="19" t="str">
        <f>COUNTIF($D43:K43, 1)&amp;"-"&amp;COUNTIF($D43:K43, 0)&amp;"-"&amp;COUNTIF($D43:K43, 0.5)</f>
        <v>3-5-0</v>
      </c>
      <c r="AG43" s="19" t="str">
        <f>COUNTIF($D43:L43, 1)&amp;"-"&amp;COUNTIF($D43:L43, 0)&amp;"-"&amp;COUNTIF($D43:L43, 0.5)</f>
        <v>4-5-0</v>
      </c>
      <c r="AH43" s="19" t="str">
        <f>COUNTIF($D43:M43, 1)&amp;"-"&amp;COUNTIF($D43:M43, 0)&amp;"-"&amp;COUNTIF($D43:M43, 0.5)</f>
        <v>4-6-0</v>
      </c>
      <c r="AI43" s="19" t="str">
        <f>COUNTIF($D43:N43, 1)&amp;"-"&amp;COUNTIF($D43:N43, 0)&amp;"-"&amp;COUNTIF($D43:N43, 0.5)</f>
        <v>4-7-0</v>
      </c>
      <c r="AJ43" s="19" t="str">
        <f>COUNTIF($D43:O43, 1)&amp;"-"&amp;COUNTIF($D43:O43, 0)&amp;"-"&amp;COUNTIF($D43:O43, 0.5)</f>
        <v>4-8-0</v>
      </c>
      <c r="AK43" s="19" t="str">
        <f>COUNTIF($D43:P43, 1)&amp;"-"&amp;COUNTIF($D43:P43, 0)&amp;"-"&amp;COUNTIF($D43:P43, 0.5)</f>
        <v>5-8-0</v>
      </c>
      <c r="AL43" s="19" t="str">
        <f>COUNTIF($D43:Q43, 1)&amp;"-"&amp;COUNTIF($D43:Q43, 0)&amp;"-"&amp;COUNTIF($D43:Q43, 0.5)</f>
        <v>6-8-0</v>
      </c>
      <c r="AM43" s="19" t="str">
        <f>COUNTIF($D43:R43, 1)&amp;"-"&amp;COUNTIF($D43:R43, 0)&amp;"-"&amp;COUNTIF($D43:R43, 0.5)</f>
        <v>6-9-0</v>
      </c>
      <c r="AN43" s="19" t="str">
        <f>COUNTIF($D43:S43, 1)&amp;"-"&amp;COUNTIF($D43:S43, 0)&amp;"-"&amp;COUNTIF($D43:S43, 0.5)</f>
        <v>7-9-0</v>
      </c>
      <c r="AQ43" s="4" t="s">
        <v>118</v>
      </c>
      <c r="AR43" s="2"/>
      <c r="AS43" s="2">
        <v>1</v>
      </c>
      <c r="AT43" s="2">
        <v>1</v>
      </c>
      <c r="AV43" s="4" t="s">
        <v>118</v>
      </c>
      <c r="AW43" s="2"/>
      <c r="AX43" s="2"/>
      <c r="AY43" s="2"/>
      <c r="AZ43" s="2"/>
      <c r="BA43" s="2"/>
      <c r="BB43" s="2">
        <v>1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>
        <v>1</v>
      </c>
    </row>
    <row r="44" spans="1:66">
      <c r="B44">
        <v>2014</v>
      </c>
      <c r="C44" t="s">
        <v>63</v>
      </c>
      <c r="D44" s="2">
        <v>1</v>
      </c>
      <c r="E44" s="2">
        <v>1</v>
      </c>
      <c r="F44" s="2">
        <v>0</v>
      </c>
      <c r="G44" s="2">
        <v>1</v>
      </c>
      <c r="H44" s="2">
        <v>1</v>
      </c>
      <c r="I44" s="2">
        <v>0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2">
        <v>1</v>
      </c>
      <c r="P44" s="2">
        <v>0</v>
      </c>
      <c r="Q44" s="2">
        <v>0</v>
      </c>
      <c r="R44" s="2">
        <v>1</v>
      </c>
      <c r="S44" s="2">
        <v>1</v>
      </c>
      <c r="U44" s="19" t="str">
        <f t="shared" si="1"/>
        <v>Ian Kulkowski</v>
      </c>
      <c r="V44" s="19">
        <f t="shared" si="2"/>
        <v>2014</v>
      </c>
      <c r="W44" s="19" t="str">
        <f t="shared" si="3"/>
        <v>Missed</v>
      </c>
      <c r="X44" s="19" t="str">
        <f t="shared" si="4"/>
        <v>Ian Kulkowski 2014</v>
      </c>
      <c r="Y44" s="19" t="str">
        <f>COUNTIF($D44:D44, 1)&amp;"-"&amp;COUNTIF($D44:D44, 0)&amp;"-"&amp;COUNTIF($D44:D44, 0.5)</f>
        <v>1-0-0</v>
      </c>
      <c r="Z44" s="19" t="str">
        <f>COUNTIF($D44:E44, 1)&amp;"-"&amp;COUNTIF($D44:E44, 0)&amp;"-"&amp;COUNTIF($D44:E44, 0.5)</f>
        <v>2-0-0</v>
      </c>
      <c r="AA44" s="19" t="str">
        <f>COUNTIF($D44:F44, 1)&amp;"-"&amp;COUNTIF($D44:F44, 0)&amp;"-"&amp;COUNTIF($D44:F44, 0.5)</f>
        <v>2-1-0</v>
      </c>
      <c r="AB44" s="19" t="str">
        <f>COUNTIF($D44:G44, 1)&amp;"-"&amp;COUNTIF($D44:G44, 0)&amp;"-"&amp;COUNTIF($D44:G44, 0.5)</f>
        <v>3-1-0</v>
      </c>
      <c r="AC44" s="19" t="str">
        <f>COUNTIF($D44:H44, 1)&amp;"-"&amp;COUNTIF($D44:H44, 0)&amp;"-"&amp;COUNTIF($D44:H44, 0.5)</f>
        <v>4-1-0</v>
      </c>
      <c r="AD44" s="19" t="str">
        <f>COUNTIF($D44:I44, 1)&amp;"-"&amp;COUNTIF($D44:I44, 0)&amp;"-"&amp;COUNTIF($D44:I44, 0.5)</f>
        <v>4-2-0</v>
      </c>
      <c r="AE44" s="19" t="str">
        <f>COUNTIF($D44:J44, 1)&amp;"-"&amp;COUNTIF($D44:J44, 0)&amp;"-"&amp;COUNTIF($D44:J44, 0.5)</f>
        <v>5-2-0</v>
      </c>
      <c r="AF44" s="19" t="str">
        <f>COUNTIF($D44:K44, 1)&amp;"-"&amp;COUNTIF($D44:K44, 0)&amp;"-"&amp;COUNTIF($D44:K44, 0.5)</f>
        <v>5-3-0</v>
      </c>
      <c r="AG44" s="19" t="str">
        <f>COUNTIF($D44:L44, 1)&amp;"-"&amp;COUNTIF($D44:L44, 0)&amp;"-"&amp;COUNTIF($D44:L44, 0.5)</f>
        <v>5-4-0</v>
      </c>
      <c r="AH44" s="19" t="str">
        <f>COUNTIF($D44:M44, 1)&amp;"-"&amp;COUNTIF($D44:M44, 0)&amp;"-"&amp;COUNTIF($D44:M44, 0.5)</f>
        <v>5-5-0</v>
      </c>
      <c r="AI44" s="19" t="str">
        <f>COUNTIF($D44:N44, 1)&amp;"-"&amp;COUNTIF($D44:N44, 0)&amp;"-"&amp;COUNTIF($D44:N44, 0.5)</f>
        <v>5-6-0</v>
      </c>
      <c r="AJ44" s="19" t="str">
        <f>COUNTIF($D44:O44, 1)&amp;"-"&amp;COUNTIF($D44:O44, 0)&amp;"-"&amp;COUNTIF($D44:O44, 0.5)</f>
        <v>6-6-0</v>
      </c>
      <c r="AK44" s="19" t="str">
        <f>COUNTIF($D44:P44, 1)&amp;"-"&amp;COUNTIF($D44:P44, 0)&amp;"-"&amp;COUNTIF($D44:P44, 0.5)</f>
        <v>6-7-0</v>
      </c>
      <c r="AL44" s="19" t="str">
        <f>COUNTIF($D44:Q44, 1)&amp;"-"&amp;COUNTIF($D44:Q44, 0)&amp;"-"&amp;COUNTIF($D44:Q44, 0.5)</f>
        <v>6-8-0</v>
      </c>
      <c r="AM44" s="19" t="str">
        <f>COUNTIF($D44:R44, 1)&amp;"-"&amp;COUNTIF($D44:R44, 0)&amp;"-"&amp;COUNTIF($D44:R44, 0.5)</f>
        <v>7-8-0</v>
      </c>
      <c r="AN44" s="19" t="str">
        <f>COUNTIF($D44:S44, 1)&amp;"-"&amp;COUNTIF($D44:S44, 0)&amp;"-"&amp;COUNTIF($D44:S44, 0.5)</f>
        <v>8-8-0</v>
      </c>
      <c r="AQ44" s="4" t="s">
        <v>119</v>
      </c>
      <c r="AR44" s="2">
        <v>1</v>
      </c>
      <c r="AS44" s="2"/>
      <c r="AT44" s="2">
        <v>1</v>
      </c>
      <c r="AV44" s="4" t="s">
        <v>119</v>
      </c>
      <c r="AW44" s="2"/>
      <c r="AX44" s="2"/>
      <c r="AY44" s="2"/>
      <c r="AZ44" s="2"/>
      <c r="BA44" s="2"/>
      <c r="BB44" s="2"/>
      <c r="BC44" s="2"/>
      <c r="BD44" s="2">
        <v>1</v>
      </c>
      <c r="BE44" s="2"/>
      <c r="BF44" s="2"/>
      <c r="BG44" s="2"/>
      <c r="BH44" s="2"/>
      <c r="BI44" s="2"/>
      <c r="BJ44" s="2"/>
      <c r="BK44" s="2"/>
      <c r="BL44" s="2"/>
      <c r="BM44" s="2"/>
      <c r="BN44" s="2">
        <v>1</v>
      </c>
    </row>
    <row r="45" spans="1:66">
      <c r="B45">
        <v>2015</v>
      </c>
      <c r="C45" t="s">
        <v>63</v>
      </c>
      <c r="D45" s="2">
        <v>0</v>
      </c>
      <c r="E45" s="2">
        <v>0</v>
      </c>
      <c r="F45" s="2">
        <v>0</v>
      </c>
      <c r="G45" s="2">
        <v>1</v>
      </c>
      <c r="H45" s="2">
        <v>1</v>
      </c>
      <c r="I45" s="2">
        <v>1</v>
      </c>
      <c r="J45" s="2">
        <v>0</v>
      </c>
      <c r="K45" s="2">
        <v>1</v>
      </c>
      <c r="L45" s="2">
        <v>1</v>
      </c>
      <c r="M45" s="2">
        <v>0</v>
      </c>
      <c r="N45" s="2">
        <v>0.5</v>
      </c>
      <c r="O45" s="2">
        <v>0</v>
      </c>
      <c r="P45" s="2">
        <v>0</v>
      </c>
      <c r="Q45" s="2">
        <v>0</v>
      </c>
      <c r="R45" s="2">
        <v>1</v>
      </c>
      <c r="S45" s="2">
        <v>0</v>
      </c>
      <c r="U45" s="19" t="str">
        <f t="shared" si="1"/>
        <v>Ian Kulkowski</v>
      </c>
      <c r="V45" s="19">
        <f t="shared" si="2"/>
        <v>2015</v>
      </c>
      <c r="W45" s="19" t="str">
        <f t="shared" si="3"/>
        <v>Missed</v>
      </c>
      <c r="X45" s="19" t="str">
        <f t="shared" si="4"/>
        <v>Ian Kulkowski 2015</v>
      </c>
      <c r="Y45" s="19" t="str">
        <f>COUNTIF($D45:D45, 1)&amp;"-"&amp;COUNTIF($D45:D45, 0)&amp;"-"&amp;COUNTIF($D45:D45, 0.5)</f>
        <v>0-1-0</v>
      </c>
      <c r="Z45" s="19" t="str">
        <f>COUNTIF($D45:E45, 1)&amp;"-"&amp;COUNTIF($D45:E45, 0)&amp;"-"&amp;COUNTIF($D45:E45, 0.5)</f>
        <v>0-2-0</v>
      </c>
      <c r="AA45" s="19" t="str">
        <f>COUNTIF($D45:F45, 1)&amp;"-"&amp;COUNTIF($D45:F45, 0)&amp;"-"&amp;COUNTIF($D45:F45, 0.5)</f>
        <v>0-3-0</v>
      </c>
      <c r="AB45" s="19" t="str">
        <f>COUNTIF($D45:G45, 1)&amp;"-"&amp;COUNTIF($D45:G45, 0)&amp;"-"&amp;COUNTIF($D45:G45, 0.5)</f>
        <v>1-3-0</v>
      </c>
      <c r="AC45" s="19" t="str">
        <f>COUNTIF($D45:H45, 1)&amp;"-"&amp;COUNTIF($D45:H45, 0)&amp;"-"&amp;COUNTIF($D45:H45, 0.5)</f>
        <v>2-3-0</v>
      </c>
      <c r="AD45" s="19" t="str">
        <f>COUNTIF($D45:I45, 1)&amp;"-"&amp;COUNTIF($D45:I45, 0)&amp;"-"&amp;COUNTIF($D45:I45, 0.5)</f>
        <v>3-3-0</v>
      </c>
      <c r="AE45" s="19" t="str">
        <f>COUNTIF($D45:J45, 1)&amp;"-"&amp;COUNTIF($D45:J45, 0)&amp;"-"&amp;COUNTIF($D45:J45, 0.5)</f>
        <v>3-4-0</v>
      </c>
      <c r="AF45" s="19" t="str">
        <f>COUNTIF($D45:K45, 1)&amp;"-"&amp;COUNTIF($D45:K45, 0)&amp;"-"&amp;COUNTIF($D45:K45, 0.5)</f>
        <v>4-4-0</v>
      </c>
      <c r="AG45" s="19" t="str">
        <f>COUNTIF($D45:L45, 1)&amp;"-"&amp;COUNTIF($D45:L45, 0)&amp;"-"&amp;COUNTIF($D45:L45, 0.5)</f>
        <v>5-4-0</v>
      </c>
      <c r="AH45" s="19" t="str">
        <f>COUNTIF($D45:M45, 1)&amp;"-"&amp;COUNTIF($D45:M45, 0)&amp;"-"&amp;COUNTIF($D45:M45, 0.5)</f>
        <v>5-5-0</v>
      </c>
      <c r="AI45" s="19" t="str">
        <f>COUNTIF($D45:N45, 1)&amp;"-"&amp;COUNTIF($D45:N45, 0)&amp;"-"&amp;COUNTIF($D45:N45, 0.5)</f>
        <v>5-5-1</v>
      </c>
      <c r="AJ45" s="19" t="str">
        <f>COUNTIF($D45:O45, 1)&amp;"-"&amp;COUNTIF($D45:O45, 0)&amp;"-"&amp;COUNTIF($D45:O45, 0.5)</f>
        <v>5-6-1</v>
      </c>
      <c r="AK45" s="19" t="str">
        <f>COUNTIF($D45:P45, 1)&amp;"-"&amp;COUNTIF($D45:P45, 0)&amp;"-"&amp;COUNTIF($D45:P45, 0.5)</f>
        <v>5-7-1</v>
      </c>
      <c r="AL45" s="19" t="str">
        <f>COUNTIF($D45:Q45, 1)&amp;"-"&amp;COUNTIF($D45:Q45, 0)&amp;"-"&amp;COUNTIF($D45:Q45, 0.5)</f>
        <v>5-8-1</v>
      </c>
      <c r="AM45" s="19" t="str">
        <f>COUNTIF($D45:R45, 1)&amp;"-"&amp;COUNTIF($D45:R45, 0)&amp;"-"&amp;COUNTIF($D45:R45, 0.5)</f>
        <v>6-8-1</v>
      </c>
      <c r="AN45" s="19" t="str">
        <f>COUNTIF($D45:S45, 1)&amp;"-"&amp;COUNTIF($D45:S45, 0)&amp;"-"&amp;COUNTIF($D45:S45, 0.5)</f>
        <v>6-9-1</v>
      </c>
      <c r="AQ45" s="4" t="s">
        <v>120</v>
      </c>
      <c r="AR45" s="2"/>
      <c r="AS45" s="2">
        <v>1</v>
      </c>
      <c r="AT45" s="2">
        <v>1</v>
      </c>
      <c r="AV45" s="4" t="s">
        <v>120</v>
      </c>
      <c r="AW45" s="2"/>
      <c r="AX45" s="2">
        <v>1</v>
      </c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>
        <v>1</v>
      </c>
    </row>
    <row r="46" spans="1:66">
      <c r="B46">
        <v>2016</v>
      </c>
      <c r="C46" t="s">
        <v>63</v>
      </c>
      <c r="D46" s="2">
        <v>1</v>
      </c>
      <c r="E46" s="2">
        <v>1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">
        <v>1</v>
      </c>
      <c r="O46" s="2">
        <v>0</v>
      </c>
      <c r="P46" s="2">
        <v>0</v>
      </c>
      <c r="Q46" s="2">
        <v>0</v>
      </c>
      <c r="R46" s="2">
        <v>1</v>
      </c>
      <c r="S46" s="2">
        <v>0</v>
      </c>
      <c r="U46" s="19" t="str">
        <f t="shared" si="1"/>
        <v>Ian Kulkowski</v>
      </c>
      <c r="V46" s="19">
        <f t="shared" si="2"/>
        <v>2016</v>
      </c>
      <c r="W46" s="19" t="str">
        <f t="shared" si="3"/>
        <v>Missed</v>
      </c>
      <c r="X46" s="19" t="str">
        <f t="shared" si="4"/>
        <v>Ian Kulkowski 2016</v>
      </c>
      <c r="Y46" s="19" t="str">
        <f>COUNTIF($D46:D46, 1)&amp;"-"&amp;COUNTIF($D46:D46, 0)&amp;"-"&amp;COUNTIF($D46:D46, 0.5)</f>
        <v>1-0-0</v>
      </c>
      <c r="Z46" s="19" t="str">
        <f>COUNTIF($D46:E46, 1)&amp;"-"&amp;COUNTIF($D46:E46, 0)&amp;"-"&amp;COUNTIF($D46:E46, 0.5)</f>
        <v>2-0-0</v>
      </c>
      <c r="AA46" s="19" t="str">
        <f>COUNTIF($D46:F46, 1)&amp;"-"&amp;COUNTIF($D46:F46, 0)&amp;"-"&amp;COUNTIF($D46:F46, 0.5)</f>
        <v>2-1-0</v>
      </c>
      <c r="AB46" s="19" t="str">
        <f>COUNTIF($D46:G46, 1)&amp;"-"&amp;COUNTIF($D46:G46, 0)&amp;"-"&amp;COUNTIF($D46:G46, 0.5)</f>
        <v>2-2-0</v>
      </c>
      <c r="AC46" s="19" t="str">
        <f>COUNTIF($D46:H46, 1)&amp;"-"&amp;COUNTIF($D46:H46, 0)&amp;"-"&amp;COUNTIF($D46:H46, 0.5)</f>
        <v>3-2-0</v>
      </c>
      <c r="AD46" s="19" t="str">
        <f>COUNTIF($D46:I46, 1)&amp;"-"&amp;COUNTIF($D46:I46, 0)&amp;"-"&amp;COUNTIF($D46:I46, 0.5)</f>
        <v>3-3-0</v>
      </c>
      <c r="AE46" s="19" t="str">
        <f>COUNTIF($D46:J46, 1)&amp;"-"&amp;COUNTIF($D46:J46, 0)&amp;"-"&amp;COUNTIF($D46:J46, 0.5)</f>
        <v>3-4-0</v>
      </c>
      <c r="AF46" s="19" t="str">
        <f>COUNTIF($D46:K46, 1)&amp;"-"&amp;COUNTIF($D46:K46, 0)&amp;"-"&amp;COUNTIF($D46:K46, 0.5)</f>
        <v>3-5-0</v>
      </c>
      <c r="AG46" s="19" t="str">
        <f>COUNTIF($D46:L46, 1)&amp;"-"&amp;COUNTIF($D46:L46, 0)&amp;"-"&amp;COUNTIF($D46:L46, 0.5)</f>
        <v>4-5-0</v>
      </c>
      <c r="AH46" s="19" t="str">
        <f>COUNTIF($D46:M46, 1)&amp;"-"&amp;COUNTIF($D46:M46, 0)&amp;"-"&amp;COUNTIF($D46:M46, 0.5)</f>
        <v>4-6-0</v>
      </c>
      <c r="AI46" s="19" t="str">
        <f>COUNTIF($D46:N46, 1)&amp;"-"&amp;COUNTIF($D46:N46, 0)&amp;"-"&amp;COUNTIF($D46:N46, 0.5)</f>
        <v>5-6-0</v>
      </c>
      <c r="AJ46" s="19" t="str">
        <f>COUNTIF($D46:O46, 1)&amp;"-"&amp;COUNTIF($D46:O46, 0)&amp;"-"&amp;COUNTIF($D46:O46, 0.5)</f>
        <v>5-7-0</v>
      </c>
      <c r="AK46" s="19" t="str">
        <f>COUNTIF($D46:P46, 1)&amp;"-"&amp;COUNTIF($D46:P46, 0)&amp;"-"&amp;COUNTIF($D46:P46, 0.5)</f>
        <v>5-8-0</v>
      </c>
      <c r="AL46" s="19" t="str">
        <f>COUNTIF($D46:Q46, 1)&amp;"-"&amp;COUNTIF($D46:Q46, 0)&amp;"-"&amp;COUNTIF($D46:Q46, 0.5)</f>
        <v>5-9-0</v>
      </c>
      <c r="AM46" s="19" t="str">
        <f>COUNTIF($D46:R46, 1)&amp;"-"&amp;COUNTIF($D46:R46, 0)&amp;"-"&amp;COUNTIF($D46:R46, 0.5)</f>
        <v>6-9-0</v>
      </c>
      <c r="AN46" s="19" t="str">
        <f>COUNTIF($D46:S46, 1)&amp;"-"&amp;COUNTIF($D46:S46, 0)&amp;"-"&amp;COUNTIF($D46:S46, 0.5)</f>
        <v>6-10-0</v>
      </c>
      <c r="AQ46" s="4" t="s">
        <v>121</v>
      </c>
      <c r="AR46" s="2">
        <v>1</v>
      </c>
      <c r="AS46" s="2"/>
      <c r="AT46" s="2">
        <v>1</v>
      </c>
      <c r="AV46" s="4" t="s">
        <v>121</v>
      </c>
      <c r="AW46" s="2"/>
      <c r="AX46" s="2"/>
      <c r="AY46" s="2"/>
      <c r="AZ46" s="2"/>
      <c r="BA46" s="2"/>
      <c r="BB46" s="2"/>
      <c r="BC46" s="2"/>
      <c r="BD46" s="2"/>
      <c r="BE46" s="2">
        <v>1</v>
      </c>
      <c r="BF46" s="2"/>
      <c r="BG46" s="2"/>
      <c r="BH46" s="2"/>
      <c r="BI46" s="2"/>
      <c r="BJ46" s="2"/>
      <c r="BK46" s="2"/>
      <c r="BL46" s="2"/>
      <c r="BM46" s="2"/>
      <c r="BN46" s="2">
        <v>1</v>
      </c>
    </row>
    <row r="47" spans="1:66">
      <c r="B47">
        <v>2017</v>
      </c>
      <c r="C47" t="s">
        <v>22</v>
      </c>
      <c r="D47" s="2">
        <v>1</v>
      </c>
      <c r="E47" s="2">
        <v>1</v>
      </c>
      <c r="F47" s="2">
        <v>1</v>
      </c>
      <c r="G47" s="2">
        <v>1</v>
      </c>
      <c r="H47" s="2">
        <v>0</v>
      </c>
      <c r="I47" s="2">
        <v>1</v>
      </c>
      <c r="J47" s="2">
        <v>0</v>
      </c>
      <c r="K47" s="2">
        <v>0</v>
      </c>
      <c r="L47" s="2">
        <v>1</v>
      </c>
      <c r="M47" s="2">
        <v>0</v>
      </c>
      <c r="N47" s="2">
        <v>1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U47" s="19" t="str">
        <f t="shared" si="1"/>
        <v>Ian Kulkowski</v>
      </c>
      <c r="V47" s="19">
        <f t="shared" si="2"/>
        <v>2017</v>
      </c>
      <c r="W47" s="19" t="str">
        <f t="shared" si="3"/>
        <v>Playoffs</v>
      </c>
      <c r="X47" s="19" t="str">
        <f t="shared" si="4"/>
        <v>Ian Kulkowski 2017</v>
      </c>
      <c r="Y47" s="19" t="str">
        <f>COUNTIF($D47:D47, 1)&amp;"-"&amp;COUNTIF($D47:D47, 0)&amp;"-"&amp;COUNTIF($D47:D47, 0.5)</f>
        <v>1-0-0</v>
      </c>
      <c r="Z47" s="19" t="str">
        <f>COUNTIF($D47:E47, 1)&amp;"-"&amp;COUNTIF($D47:E47, 0)&amp;"-"&amp;COUNTIF($D47:E47, 0.5)</f>
        <v>2-0-0</v>
      </c>
      <c r="AA47" s="19" t="str">
        <f>COUNTIF($D47:F47, 1)&amp;"-"&amp;COUNTIF($D47:F47, 0)&amp;"-"&amp;COUNTIF($D47:F47, 0.5)</f>
        <v>3-0-0</v>
      </c>
      <c r="AB47" s="19" t="str">
        <f>COUNTIF($D47:G47, 1)&amp;"-"&amp;COUNTIF($D47:G47, 0)&amp;"-"&amp;COUNTIF($D47:G47, 0.5)</f>
        <v>4-0-0</v>
      </c>
      <c r="AC47" s="19" t="str">
        <f>COUNTIF($D47:H47, 1)&amp;"-"&amp;COUNTIF($D47:H47, 0)&amp;"-"&amp;COUNTIF($D47:H47, 0.5)</f>
        <v>4-1-0</v>
      </c>
      <c r="AD47" s="19" t="str">
        <f>COUNTIF($D47:I47, 1)&amp;"-"&amp;COUNTIF($D47:I47, 0)&amp;"-"&amp;COUNTIF($D47:I47, 0.5)</f>
        <v>5-1-0</v>
      </c>
      <c r="AE47" s="19" t="str">
        <f>COUNTIF($D47:J47, 1)&amp;"-"&amp;COUNTIF($D47:J47, 0)&amp;"-"&amp;COUNTIF($D47:J47, 0.5)</f>
        <v>5-2-0</v>
      </c>
      <c r="AF47" s="19" t="str">
        <f>COUNTIF($D47:K47, 1)&amp;"-"&amp;COUNTIF($D47:K47, 0)&amp;"-"&amp;COUNTIF($D47:K47, 0.5)</f>
        <v>5-3-0</v>
      </c>
      <c r="AG47" s="19" t="str">
        <f>COUNTIF($D47:L47, 1)&amp;"-"&amp;COUNTIF($D47:L47, 0)&amp;"-"&amp;COUNTIF($D47:L47, 0.5)</f>
        <v>6-3-0</v>
      </c>
      <c r="AH47" s="19" t="str">
        <f>COUNTIF($D47:M47, 1)&amp;"-"&amp;COUNTIF($D47:M47, 0)&amp;"-"&amp;COUNTIF($D47:M47, 0.5)</f>
        <v>6-4-0</v>
      </c>
      <c r="AI47" s="19" t="str">
        <f>COUNTIF($D47:N47, 1)&amp;"-"&amp;COUNTIF($D47:N47, 0)&amp;"-"&amp;COUNTIF($D47:N47, 0.5)</f>
        <v>7-4-0</v>
      </c>
      <c r="AJ47" s="19" t="str">
        <f>COUNTIF($D47:O47, 1)&amp;"-"&amp;COUNTIF($D47:O47, 0)&amp;"-"&amp;COUNTIF($D47:O47, 0.5)</f>
        <v>7-5-0</v>
      </c>
      <c r="AK47" s="19" t="str">
        <f>COUNTIF($D47:P47, 1)&amp;"-"&amp;COUNTIF($D47:P47, 0)&amp;"-"&amp;COUNTIF($D47:P47, 0.5)</f>
        <v>8-5-0</v>
      </c>
      <c r="AL47" s="19" t="str">
        <f>COUNTIF($D47:Q47, 1)&amp;"-"&amp;COUNTIF($D47:Q47, 0)&amp;"-"&amp;COUNTIF($D47:Q47, 0.5)</f>
        <v>8-6-0</v>
      </c>
      <c r="AM47" s="19" t="str">
        <f>COUNTIF($D47:R47, 1)&amp;"-"&amp;COUNTIF($D47:R47, 0)&amp;"-"&amp;COUNTIF($D47:R47, 0.5)</f>
        <v>8-7-0</v>
      </c>
      <c r="AN47" s="19" t="str">
        <f>COUNTIF($D47:S47, 1)&amp;"-"&amp;COUNTIF($D47:S47, 0)&amp;"-"&amp;COUNTIF($D47:S47, 0.5)</f>
        <v>8-8-0</v>
      </c>
      <c r="AQ47" s="4" t="s">
        <v>122</v>
      </c>
      <c r="AR47" s="2"/>
      <c r="AS47" s="2">
        <v>1</v>
      </c>
      <c r="AT47" s="2">
        <v>1</v>
      </c>
      <c r="AV47" s="4" t="s">
        <v>122</v>
      </c>
      <c r="AW47" s="2"/>
      <c r="AX47" s="2"/>
      <c r="AY47" s="2">
        <v>1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>
        <v>1</v>
      </c>
    </row>
    <row r="48" spans="1:66">
      <c r="A48" t="s">
        <v>28</v>
      </c>
      <c r="B48">
        <v>2013</v>
      </c>
      <c r="C48" t="s">
        <v>22</v>
      </c>
      <c r="D48" s="2">
        <v>1</v>
      </c>
      <c r="E48" s="2">
        <v>1</v>
      </c>
      <c r="F48" s="2">
        <v>1</v>
      </c>
      <c r="G48" s="2">
        <v>1</v>
      </c>
      <c r="H48" s="2">
        <v>0</v>
      </c>
      <c r="I48" s="2">
        <v>1</v>
      </c>
      <c r="J48" s="2">
        <v>1</v>
      </c>
      <c r="K48" s="2">
        <v>1</v>
      </c>
      <c r="L48" s="2">
        <v>0</v>
      </c>
      <c r="M48" s="2">
        <v>1</v>
      </c>
      <c r="N48" s="2">
        <v>0.5</v>
      </c>
      <c r="O48" s="2">
        <v>1</v>
      </c>
      <c r="P48" s="2">
        <v>1</v>
      </c>
      <c r="Q48" s="2">
        <v>1</v>
      </c>
      <c r="R48" s="2">
        <v>0</v>
      </c>
      <c r="S48" s="2">
        <v>1</v>
      </c>
      <c r="U48" s="19" t="str">
        <f t="shared" si="1"/>
        <v>James Goodson</v>
      </c>
      <c r="V48" s="19">
        <f t="shared" si="2"/>
        <v>2013</v>
      </c>
      <c r="W48" s="19" t="str">
        <f t="shared" si="3"/>
        <v>Playoffs</v>
      </c>
      <c r="X48" s="19" t="str">
        <f t="shared" si="4"/>
        <v>James Goodson 2013</v>
      </c>
      <c r="Y48" s="19" t="str">
        <f>COUNTIF($D48:D48, 1)&amp;"-"&amp;COUNTIF($D48:D48, 0)&amp;"-"&amp;COUNTIF($D48:D48, 0.5)</f>
        <v>1-0-0</v>
      </c>
      <c r="Z48" s="19" t="str">
        <f>COUNTIF($D48:E48, 1)&amp;"-"&amp;COUNTIF($D48:E48, 0)&amp;"-"&amp;COUNTIF($D48:E48, 0.5)</f>
        <v>2-0-0</v>
      </c>
      <c r="AA48" s="19" t="str">
        <f>COUNTIF($D48:F48, 1)&amp;"-"&amp;COUNTIF($D48:F48, 0)&amp;"-"&amp;COUNTIF($D48:F48, 0.5)</f>
        <v>3-0-0</v>
      </c>
      <c r="AB48" s="19" t="str">
        <f>COUNTIF($D48:G48, 1)&amp;"-"&amp;COUNTIF($D48:G48, 0)&amp;"-"&amp;COUNTIF($D48:G48, 0.5)</f>
        <v>4-0-0</v>
      </c>
      <c r="AC48" s="19" t="str">
        <f>COUNTIF($D48:H48, 1)&amp;"-"&amp;COUNTIF($D48:H48, 0)&amp;"-"&amp;COUNTIF($D48:H48, 0.5)</f>
        <v>4-1-0</v>
      </c>
      <c r="AD48" s="19" t="str">
        <f>COUNTIF($D48:I48, 1)&amp;"-"&amp;COUNTIF($D48:I48, 0)&amp;"-"&amp;COUNTIF($D48:I48, 0.5)</f>
        <v>5-1-0</v>
      </c>
      <c r="AE48" s="19" t="str">
        <f>COUNTIF($D48:J48, 1)&amp;"-"&amp;COUNTIF($D48:J48, 0)&amp;"-"&amp;COUNTIF($D48:J48, 0.5)</f>
        <v>6-1-0</v>
      </c>
      <c r="AF48" s="19" t="str">
        <f>COUNTIF($D48:K48, 1)&amp;"-"&amp;COUNTIF($D48:K48, 0)&amp;"-"&amp;COUNTIF($D48:K48, 0.5)</f>
        <v>7-1-0</v>
      </c>
      <c r="AG48" s="19" t="str">
        <f>COUNTIF($D48:L48, 1)&amp;"-"&amp;COUNTIF($D48:L48, 0)&amp;"-"&amp;COUNTIF($D48:L48, 0.5)</f>
        <v>7-2-0</v>
      </c>
      <c r="AH48" s="19" t="str">
        <f>COUNTIF($D48:M48, 1)&amp;"-"&amp;COUNTIF($D48:M48, 0)&amp;"-"&amp;COUNTIF($D48:M48, 0.5)</f>
        <v>8-2-0</v>
      </c>
      <c r="AI48" s="19" t="str">
        <f>COUNTIF($D48:N48, 1)&amp;"-"&amp;COUNTIF($D48:N48, 0)&amp;"-"&amp;COUNTIF($D48:N48, 0.5)</f>
        <v>8-2-1</v>
      </c>
      <c r="AJ48" s="19" t="str">
        <f>COUNTIF($D48:O48, 1)&amp;"-"&amp;COUNTIF($D48:O48, 0)&amp;"-"&amp;COUNTIF($D48:O48, 0.5)</f>
        <v>9-2-1</v>
      </c>
      <c r="AK48" s="19" t="str">
        <f>COUNTIF($D48:P48, 1)&amp;"-"&amp;COUNTIF($D48:P48, 0)&amp;"-"&amp;COUNTIF($D48:P48, 0.5)</f>
        <v>10-2-1</v>
      </c>
      <c r="AL48" s="19" t="str">
        <f>COUNTIF($D48:Q48, 1)&amp;"-"&amp;COUNTIF($D48:Q48, 0)&amp;"-"&amp;COUNTIF($D48:Q48, 0.5)</f>
        <v>11-2-1</v>
      </c>
      <c r="AM48" s="19" t="str">
        <f>COUNTIF($D48:R48, 1)&amp;"-"&amp;COUNTIF($D48:R48, 0)&amp;"-"&amp;COUNTIF($D48:R48, 0.5)</f>
        <v>11-3-1</v>
      </c>
      <c r="AN48" s="19" t="str">
        <f>COUNTIF($D48:S48, 1)&amp;"-"&amp;COUNTIF($D48:S48, 0)&amp;"-"&amp;COUNTIF($D48:S48, 0.5)</f>
        <v>12-3-1</v>
      </c>
      <c r="AQ48" s="4" t="s">
        <v>123</v>
      </c>
      <c r="AR48" s="2"/>
      <c r="AS48" s="2">
        <v>1</v>
      </c>
      <c r="AT48" s="2">
        <v>1</v>
      </c>
      <c r="AV48" s="4" t="s">
        <v>123</v>
      </c>
      <c r="AW48" s="2"/>
      <c r="AX48" s="2"/>
      <c r="AY48" s="2">
        <v>1</v>
      </c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>
        <v>1</v>
      </c>
    </row>
    <row r="49" spans="1:66">
      <c r="B49">
        <v>2014</v>
      </c>
      <c r="C49" t="s">
        <v>63</v>
      </c>
      <c r="D49" s="2">
        <v>0</v>
      </c>
      <c r="E49" s="2">
        <v>1</v>
      </c>
      <c r="F49" s="2">
        <v>0</v>
      </c>
      <c r="G49" s="2">
        <v>0</v>
      </c>
      <c r="H49" s="2">
        <v>0</v>
      </c>
      <c r="I49" s="2">
        <v>1</v>
      </c>
      <c r="J49" s="2">
        <v>1</v>
      </c>
      <c r="K49" s="2">
        <v>0</v>
      </c>
      <c r="L49" s="2">
        <v>1</v>
      </c>
      <c r="M49" s="2">
        <v>1</v>
      </c>
      <c r="N49" s="2">
        <v>0</v>
      </c>
      <c r="O49" s="2">
        <v>0</v>
      </c>
      <c r="P49" s="2">
        <v>1</v>
      </c>
      <c r="Q49" s="2">
        <v>1</v>
      </c>
      <c r="R49" s="2">
        <v>1</v>
      </c>
      <c r="S49" s="2">
        <v>0</v>
      </c>
      <c r="U49" s="19" t="str">
        <f t="shared" si="1"/>
        <v>James Goodson</v>
      </c>
      <c r="V49" s="19">
        <f t="shared" si="2"/>
        <v>2014</v>
      </c>
      <c r="W49" s="19" t="str">
        <f t="shared" si="3"/>
        <v>Missed</v>
      </c>
      <c r="X49" s="19" t="str">
        <f t="shared" si="4"/>
        <v>James Goodson 2014</v>
      </c>
      <c r="Y49" s="19" t="str">
        <f>COUNTIF($D49:D49, 1)&amp;"-"&amp;COUNTIF($D49:D49, 0)&amp;"-"&amp;COUNTIF($D49:D49, 0.5)</f>
        <v>0-1-0</v>
      </c>
      <c r="Z49" s="19" t="str">
        <f>COUNTIF($D49:E49, 1)&amp;"-"&amp;COUNTIF($D49:E49, 0)&amp;"-"&amp;COUNTIF($D49:E49, 0.5)</f>
        <v>1-1-0</v>
      </c>
      <c r="AA49" s="19" t="str">
        <f>COUNTIF($D49:F49, 1)&amp;"-"&amp;COUNTIF($D49:F49, 0)&amp;"-"&amp;COUNTIF($D49:F49, 0.5)</f>
        <v>1-2-0</v>
      </c>
      <c r="AB49" s="19" t="str">
        <f>COUNTIF($D49:G49, 1)&amp;"-"&amp;COUNTIF($D49:G49, 0)&amp;"-"&amp;COUNTIF($D49:G49, 0.5)</f>
        <v>1-3-0</v>
      </c>
      <c r="AC49" s="19" t="str">
        <f>COUNTIF($D49:H49, 1)&amp;"-"&amp;COUNTIF($D49:H49, 0)&amp;"-"&amp;COUNTIF($D49:H49, 0.5)</f>
        <v>1-4-0</v>
      </c>
      <c r="AD49" s="19" t="str">
        <f>COUNTIF($D49:I49, 1)&amp;"-"&amp;COUNTIF($D49:I49, 0)&amp;"-"&amp;COUNTIF($D49:I49, 0.5)</f>
        <v>2-4-0</v>
      </c>
      <c r="AE49" s="19" t="str">
        <f>COUNTIF($D49:J49, 1)&amp;"-"&amp;COUNTIF($D49:J49, 0)&amp;"-"&amp;COUNTIF($D49:J49, 0.5)</f>
        <v>3-4-0</v>
      </c>
      <c r="AF49" s="19" t="str">
        <f>COUNTIF($D49:K49, 1)&amp;"-"&amp;COUNTIF($D49:K49, 0)&amp;"-"&amp;COUNTIF($D49:K49, 0.5)</f>
        <v>3-5-0</v>
      </c>
      <c r="AG49" s="19" t="str">
        <f>COUNTIF($D49:L49, 1)&amp;"-"&amp;COUNTIF($D49:L49, 0)&amp;"-"&amp;COUNTIF($D49:L49, 0.5)</f>
        <v>4-5-0</v>
      </c>
      <c r="AH49" s="19" t="str">
        <f>COUNTIF($D49:M49, 1)&amp;"-"&amp;COUNTIF($D49:M49, 0)&amp;"-"&amp;COUNTIF($D49:M49, 0.5)</f>
        <v>5-5-0</v>
      </c>
      <c r="AI49" s="19" t="str">
        <f>COUNTIF($D49:N49, 1)&amp;"-"&amp;COUNTIF($D49:N49, 0)&amp;"-"&amp;COUNTIF($D49:N49, 0.5)</f>
        <v>5-6-0</v>
      </c>
      <c r="AJ49" s="19" t="str">
        <f>COUNTIF($D49:O49, 1)&amp;"-"&amp;COUNTIF($D49:O49, 0)&amp;"-"&amp;COUNTIF($D49:O49, 0.5)</f>
        <v>5-7-0</v>
      </c>
      <c r="AK49" s="19" t="str">
        <f>COUNTIF($D49:P49, 1)&amp;"-"&amp;COUNTIF($D49:P49, 0)&amp;"-"&amp;COUNTIF($D49:P49, 0.5)</f>
        <v>6-7-0</v>
      </c>
      <c r="AL49" s="19" t="str">
        <f>COUNTIF($D49:Q49, 1)&amp;"-"&amp;COUNTIF($D49:Q49, 0)&amp;"-"&amp;COUNTIF($D49:Q49, 0.5)</f>
        <v>7-7-0</v>
      </c>
      <c r="AM49" s="19" t="str">
        <f>COUNTIF($D49:R49, 1)&amp;"-"&amp;COUNTIF($D49:R49, 0)&amp;"-"&amp;COUNTIF($D49:R49, 0.5)</f>
        <v>8-7-0</v>
      </c>
      <c r="AN49" s="19" t="str">
        <f>COUNTIF($D49:S49, 1)&amp;"-"&amp;COUNTIF($D49:S49, 0)&amp;"-"&amp;COUNTIF($D49:S49, 0.5)</f>
        <v>8-8-0</v>
      </c>
      <c r="AQ49" s="4" t="s">
        <v>268</v>
      </c>
      <c r="AR49" s="2">
        <v>1</v>
      </c>
      <c r="AS49" s="2"/>
      <c r="AT49" s="2">
        <v>1</v>
      </c>
      <c r="AV49" s="4" t="s">
        <v>268</v>
      </c>
      <c r="AW49" s="2"/>
      <c r="AX49" s="2"/>
      <c r="AY49" s="2"/>
      <c r="AZ49" s="2"/>
      <c r="BA49" s="2"/>
      <c r="BB49" s="2"/>
      <c r="BC49" s="2"/>
      <c r="BD49" s="2"/>
      <c r="BE49" s="2"/>
      <c r="BF49" s="2">
        <v>1</v>
      </c>
      <c r="BG49" s="2"/>
      <c r="BH49" s="2"/>
      <c r="BI49" s="2"/>
      <c r="BJ49" s="2"/>
      <c r="BK49" s="2"/>
      <c r="BL49" s="2"/>
      <c r="BM49" s="2"/>
      <c r="BN49" s="2">
        <v>1</v>
      </c>
    </row>
    <row r="50" spans="1:66">
      <c r="B50">
        <v>2015</v>
      </c>
      <c r="C50" t="s">
        <v>63</v>
      </c>
      <c r="D50" s="2">
        <v>1</v>
      </c>
      <c r="E50" s="2">
        <v>1</v>
      </c>
      <c r="F50" s="2">
        <v>0</v>
      </c>
      <c r="G50" s="2">
        <v>1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1</v>
      </c>
      <c r="N50" s="2">
        <v>1</v>
      </c>
      <c r="O50" s="2">
        <v>0</v>
      </c>
      <c r="P50" s="2">
        <v>1</v>
      </c>
      <c r="Q50" s="2">
        <v>0</v>
      </c>
      <c r="R50" s="2">
        <v>0</v>
      </c>
      <c r="S50" s="2">
        <v>1</v>
      </c>
      <c r="U50" s="19" t="str">
        <f t="shared" si="1"/>
        <v>James Goodson</v>
      </c>
      <c r="V50" s="19">
        <f t="shared" si="2"/>
        <v>2015</v>
      </c>
      <c r="W50" s="19" t="str">
        <f t="shared" si="3"/>
        <v>Missed</v>
      </c>
      <c r="X50" s="19" t="str">
        <f t="shared" si="4"/>
        <v>James Goodson 2015</v>
      </c>
      <c r="Y50" s="19" t="str">
        <f>COUNTIF($D50:D50, 1)&amp;"-"&amp;COUNTIF($D50:D50, 0)&amp;"-"&amp;COUNTIF($D50:D50, 0.5)</f>
        <v>1-0-0</v>
      </c>
      <c r="Z50" s="19" t="str">
        <f>COUNTIF($D50:E50, 1)&amp;"-"&amp;COUNTIF($D50:E50, 0)&amp;"-"&amp;COUNTIF($D50:E50, 0.5)</f>
        <v>2-0-0</v>
      </c>
      <c r="AA50" s="19" t="str">
        <f>COUNTIF($D50:F50, 1)&amp;"-"&amp;COUNTIF($D50:F50, 0)&amp;"-"&amp;COUNTIF($D50:F50, 0.5)</f>
        <v>2-1-0</v>
      </c>
      <c r="AB50" s="19" t="str">
        <f>COUNTIF($D50:G50, 1)&amp;"-"&amp;COUNTIF($D50:G50, 0)&amp;"-"&amp;COUNTIF($D50:G50, 0.5)</f>
        <v>3-1-0</v>
      </c>
      <c r="AC50" s="19" t="str">
        <f>COUNTIF($D50:H50, 1)&amp;"-"&amp;COUNTIF($D50:H50, 0)&amp;"-"&amp;COUNTIF($D50:H50, 0.5)</f>
        <v>3-2-0</v>
      </c>
      <c r="AD50" s="19" t="str">
        <f>COUNTIF($D50:I50, 1)&amp;"-"&amp;COUNTIF($D50:I50, 0)&amp;"-"&amp;COUNTIF($D50:I50, 0.5)</f>
        <v>3-3-0</v>
      </c>
      <c r="AE50" s="19" t="str">
        <f>COUNTIF($D50:J50, 1)&amp;"-"&amp;COUNTIF($D50:J50, 0)&amp;"-"&amp;COUNTIF($D50:J50, 0.5)</f>
        <v>3-4-0</v>
      </c>
      <c r="AF50" s="19" t="str">
        <f>COUNTIF($D50:K50, 1)&amp;"-"&amp;COUNTIF($D50:K50, 0)&amp;"-"&amp;COUNTIF($D50:K50, 0.5)</f>
        <v>3-5-0</v>
      </c>
      <c r="AG50" s="19" t="str">
        <f>COUNTIF($D50:L50, 1)&amp;"-"&amp;COUNTIF($D50:L50, 0)&amp;"-"&amp;COUNTIF($D50:L50, 0.5)</f>
        <v>3-6-0</v>
      </c>
      <c r="AH50" s="19" t="str">
        <f>COUNTIF($D50:M50, 1)&amp;"-"&amp;COUNTIF($D50:M50, 0)&amp;"-"&amp;COUNTIF($D50:M50, 0.5)</f>
        <v>4-6-0</v>
      </c>
      <c r="AI50" s="19" t="str">
        <f>COUNTIF($D50:N50, 1)&amp;"-"&amp;COUNTIF($D50:N50, 0)&amp;"-"&amp;COUNTIF($D50:N50, 0.5)</f>
        <v>5-6-0</v>
      </c>
      <c r="AJ50" s="19" t="str">
        <f>COUNTIF($D50:O50, 1)&amp;"-"&amp;COUNTIF($D50:O50, 0)&amp;"-"&amp;COUNTIF($D50:O50, 0.5)</f>
        <v>5-7-0</v>
      </c>
      <c r="AK50" s="19" t="str">
        <f>COUNTIF($D50:P50, 1)&amp;"-"&amp;COUNTIF($D50:P50, 0)&amp;"-"&amp;COUNTIF($D50:P50, 0.5)</f>
        <v>6-7-0</v>
      </c>
      <c r="AL50" s="19" t="str">
        <f>COUNTIF($D50:Q50, 1)&amp;"-"&amp;COUNTIF($D50:Q50, 0)&amp;"-"&amp;COUNTIF($D50:Q50, 0.5)</f>
        <v>6-8-0</v>
      </c>
      <c r="AM50" s="19" t="str">
        <f>COUNTIF($D50:R50, 1)&amp;"-"&amp;COUNTIF($D50:R50, 0)&amp;"-"&amp;COUNTIF($D50:R50, 0.5)</f>
        <v>6-9-0</v>
      </c>
      <c r="AN50" s="19" t="str">
        <f>COUNTIF($D50:S50, 1)&amp;"-"&amp;COUNTIF($D50:S50, 0)&amp;"-"&amp;COUNTIF($D50:S50, 0.5)</f>
        <v>7-9-0</v>
      </c>
      <c r="AQ50" s="4" t="s">
        <v>124</v>
      </c>
      <c r="AR50" s="2"/>
      <c r="AS50" s="2">
        <v>1</v>
      </c>
      <c r="AT50" s="2">
        <v>1</v>
      </c>
      <c r="AV50" s="4" t="s">
        <v>124</v>
      </c>
      <c r="AW50" s="2"/>
      <c r="AX50" s="2"/>
      <c r="AY50" s="2"/>
      <c r="AZ50" s="2">
        <v>1</v>
      </c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>
        <v>1</v>
      </c>
    </row>
    <row r="51" spans="1:66">
      <c r="B51">
        <v>2016</v>
      </c>
      <c r="C51" t="s">
        <v>22</v>
      </c>
      <c r="D51" s="2">
        <v>1</v>
      </c>
      <c r="E51" s="2">
        <v>0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1</v>
      </c>
      <c r="R51" s="2">
        <v>1</v>
      </c>
      <c r="S51" s="2">
        <v>0</v>
      </c>
      <c r="U51" s="19" t="str">
        <f t="shared" si="1"/>
        <v>James Goodson</v>
      </c>
      <c r="V51" s="19">
        <f t="shared" si="2"/>
        <v>2016</v>
      </c>
      <c r="W51" s="19" t="str">
        <f t="shared" si="3"/>
        <v>Playoffs</v>
      </c>
      <c r="X51" s="19" t="str">
        <f t="shared" si="4"/>
        <v>James Goodson 2016</v>
      </c>
      <c r="Y51" s="19" t="str">
        <f>COUNTIF($D51:D51, 1)&amp;"-"&amp;COUNTIF($D51:D51, 0)&amp;"-"&amp;COUNTIF($D51:D51, 0.5)</f>
        <v>1-0-0</v>
      </c>
      <c r="Z51" s="19" t="str">
        <f>COUNTIF($D51:E51, 1)&amp;"-"&amp;COUNTIF($D51:E51, 0)&amp;"-"&amp;COUNTIF($D51:E51, 0.5)</f>
        <v>1-1-0</v>
      </c>
      <c r="AA51" s="19" t="str">
        <f>COUNTIF($D51:F51, 1)&amp;"-"&amp;COUNTIF($D51:F51, 0)&amp;"-"&amp;COUNTIF($D51:F51, 0.5)</f>
        <v>2-1-0</v>
      </c>
      <c r="AB51" s="19" t="str">
        <f>COUNTIF($D51:G51, 1)&amp;"-"&amp;COUNTIF($D51:G51, 0)&amp;"-"&amp;COUNTIF($D51:G51, 0.5)</f>
        <v>3-1-0</v>
      </c>
      <c r="AC51" s="19" t="str">
        <f>COUNTIF($D51:H51, 1)&amp;"-"&amp;COUNTIF($D51:H51, 0)&amp;"-"&amp;COUNTIF($D51:H51, 0.5)</f>
        <v>4-1-0</v>
      </c>
      <c r="AD51" s="19" t="str">
        <f>COUNTIF($D51:I51, 1)&amp;"-"&amp;COUNTIF($D51:I51, 0)&amp;"-"&amp;COUNTIF($D51:I51, 0.5)</f>
        <v>5-1-0</v>
      </c>
      <c r="AE51" s="19" t="str">
        <f>COUNTIF($D51:J51, 1)&amp;"-"&amp;COUNTIF($D51:J51, 0)&amp;"-"&amp;COUNTIF($D51:J51, 0.5)</f>
        <v>6-1-0</v>
      </c>
      <c r="AF51" s="19" t="str">
        <f>COUNTIF($D51:K51, 1)&amp;"-"&amp;COUNTIF($D51:K51, 0)&amp;"-"&amp;COUNTIF($D51:K51, 0.5)</f>
        <v>6-2-0</v>
      </c>
      <c r="AG51" s="19" t="str">
        <f>COUNTIF($D51:L51, 1)&amp;"-"&amp;COUNTIF($D51:L51, 0)&amp;"-"&amp;COUNTIF($D51:L51, 0.5)</f>
        <v>6-3-0</v>
      </c>
      <c r="AH51" s="19" t="str">
        <f>COUNTIF($D51:M51, 1)&amp;"-"&amp;COUNTIF($D51:M51, 0)&amp;"-"&amp;COUNTIF($D51:M51, 0.5)</f>
        <v>6-4-0</v>
      </c>
      <c r="AI51" s="19" t="str">
        <f>COUNTIF($D51:N51, 1)&amp;"-"&amp;COUNTIF($D51:N51, 0)&amp;"-"&amp;COUNTIF($D51:N51, 0.5)</f>
        <v>6-5-0</v>
      </c>
      <c r="AJ51" s="19" t="str">
        <f>COUNTIF($D51:O51, 1)&amp;"-"&amp;COUNTIF($D51:O51, 0)&amp;"-"&amp;COUNTIF($D51:O51, 0.5)</f>
        <v>6-6-0</v>
      </c>
      <c r="AK51" s="19" t="str">
        <f>COUNTIF($D51:P51, 1)&amp;"-"&amp;COUNTIF($D51:P51, 0)&amp;"-"&amp;COUNTIF($D51:P51, 0.5)</f>
        <v>7-6-0</v>
      </c>
      <c r="AL51" s="19" t="str">
        <f>COUNTIF($D51:Q51, 1)&amp;"-"&amp;COUNTIF($D51:Q51, 0)&amp;"-"&amp;COUNTIF($D51:Q51, 0.5)</f>
        <v>8-6-0</v>
      </c>
      <c r="AM51" s="19" t="str">
        <f>COUNTIF($D51:R51, 1)&amp;"-"&amp;COUNTIF($D51:R51, 0)&amp;"-"&amp;COUNTIF($D51:R51, 0.5)</f>
        <v>9-6-0</v>
      </c>
      <c r="AN51" s="19" t="str">
        <f>COUNTIF($D51:S51, 1)&amp;"-"&amp;COUNTIF($D51:S51, 0)&amp;"-"&amp;COUNTIF($D51:S51, 0.5)</f>
        <v>9-7-0</v>
      </c>
      <c r="AQ51" s="4" t="s">
        <v>125</v>
      </c>
      <c r="AR51" s="2"/>
      <c r="AS51" s="2">
        <v>1</v>
      </c>
      <c r="AT51" s="2">
        <v>1</v>
      </c>
      <c r="AV51" s="4" t="s">
        <v>125</v>
      </c>
      <c r="AW51" s="2"/>
      <c r="AX51" s="2"/>
      <c r="AY51" s="2"/>
      <c r="AZ51" s="2">
        <v>1</v>
      </c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>
        <v>1</v>
      </c>
    </row>
    <row r="52" spans="1:66">
      <c r="B52">
        <v>2017</v>
      </c>
      <c r="C52" t="s">
        <v>22</v>
      </c>
      <c r="D52" s="2">
        <v>0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1</v>
      </c>
      <c r="P52" s="2">
        <v>0.5</v>
      </c>
      <c r="Q52" s="2">
        <v>1</v>
      </c>
      <c r="R52" s="2">
        <v>1</v>
      </c>
      <c r="S52" s="2">
        <v>1</v>
      </c>
      <c r="U52" s="19" t="str">
        <f t="shared" si="1"/>
        <v>James Goodson</v>
      </c>
      <c r="V52" s="19">
        <f t="shared" si="2"/>
        <v>2017</v>
      </c>
      <c r="W52" s="19" t="str">
        <f t="shared" si="3"/>
        <v>Playoffs</v>
      </c>
      <c r="X52" s="19" t="str">
        <f t="shared" si="4"/>
        <v>James Goodson 2017</v>
      </c>
      <c r="Y52" s="19" t="str">
        <f>COUNTIF($D52:D52, 1)&amp;"-"&amp;COUNTIF($D52:D52, 0)&amp;"-"&amp;COUNTIF($D52:D52, 0.5)</f>
        <v>0-1-0</v>
      </c>
      <c r="Z52" s="19" t="str">
        <f>COUNTIF($D52:E52, 1)&amp;"-"&amp;COUNTIF($D52:E52, 0)&amp;"-"&amp;COUNTIF($D52:E52, 0.5)</f>
        <v>1-1-0</v>
      </c>
      <c r="AA52" s="19" t="str">
        <f>COUNTIF($D52:F52, 1)&amp;"-"&amp;COUNTIF($D52:F52, 0)&amp;"-"&amp;COUNTIF($D52:F52, 0.5)</f>
        <v>1-2-0</v>
      </c>
      <c r="AB52" s="19" t="str">
        <f>COUNTIF($D52:G52, 1)&amp;"-"&amp;COUNTIF($D52:G52, 0)&amp;"-"&amp;COUNTIF($D52:G52, 0.5)</f>
        <v>2-2-0</v>
      </c>
      <c r="AC52" s="19" t="str">
        <f>COUNTIF($D52:H52, 1)&amp;"-"&amp;COUNTIF($D52:H52, 0)&amp;"-"&amp;COUNTIF($D52:H52, 0.5)</f>
        <v>2-3-0</v>
      </c>
      <c r="AD52" s="19" t="str">
        <f>COUNTIF($D52:I52, 1)&amp;"-"&amp;COUNTIF($D52:I52, 0)&amp;"-"&amp;COUNTIF($D52:I52, 0.5)</f>
        <v>2-4-0</v>
      </c>
      <c r="AE52" s="19" t="str">
        <f>COUNTIF($D52:J52, 1)&amp;"-"&amp;COUNTIF($D52:J52, 0)&amp;"-"&amp;COUNTIF($D52:J52, 0.5)</f>
        <v>3-4-0</v>
      </c>
      <c r="AF52" s="19" t="str">
        <f>COUNTIF($D52:K52, 1)&amp;"-"&amp;COUNTIF($D52:K52, 0)&amp;"-"&amp;COUNTIF($D52:K52, 0.5)</f>
        <v>4-4-0</v>
      </c>
      <c r="AG52" s="19" t="str">
        <f>COUNTIF($D52:L52, 1)&amp;"-"&amp;COUNTIF($D52:L52, 0)&amp;"-"&amp;COUNTIF($D52:L52, 0.5)</f>
        <v>5-4-0</v>
      </c>
      <c r="AH52" s="19" t="str">
        <f>COUNTIF($D52:M52, 1)&amp;"-"&amp;COUNTIF($D52:M52, 0)&amp;"-"&amp;COUNTIF($D52:M52, 0.5)</f>
        <v>6-4-0</v>
      </c>
      <c r="AI52" s="19" t="str">
        <f>COUNTIF($D52:N52, 1)&amp;"-"&amp;COUNTIF($D52:N52, 0)&amp;"-"&amp;COUNTIF($D52:N52, 0.5)</f>
        <v>7-4-0</v>
      </c>
      <c r="AJ52" s="19" t="str">
        <f>COUNTIF($D52:O52, 1)&amp;"-"&amp;COUNTIF($D52:O52, 0)&amp;"-"&amp;COUNTIF($D52:O52, 0.5)</f>
        <v>8-4-0</v>
      </c>
      <c r="AK52" s="19" t="str">
        <f>COUNTIF($D52:P52, 1)&amp;"-"&amp;COUNTIF($D52:P52, 0)&amp;"-"&amp;COUNTIF($D52:P52, 0.5)</f>
        <v>8-4-1</v>
      </c>
      <c r="AL52" s="19" t="str">
        <f>COUNTIF($D52:Q52, 1)&amp;"-"&amp;COUNTIF($D52:Q52, 0)&amp;"-"&amp;COUNTIF($D52:Q52, 0.5)</f>
        <v>9-4-1</v>
      </c>
      <c r="AM52" s="19" t="str">
        <f>COUNTIF($D52:R52, 1)&amp;"-"&amp;COUNTIF($D52:R52, 0)&amp;"-"&amp;COUNTIF($D52:R52, 0.5)</f>
        <v>10-4-1</v>
      </c>
      <c r="AN52" s="19" t="str">
        <f>COUNTIF($D52:S52, 1)&amp;"-"&amp;COUNTIF($D52:S52, 0)&amp;"-"&amp;COUNTIF($D52:S52, 0.5)</f>
        <v>11-4-1</v>
      </c>
      <c r="AQ52" s="4" t="s">
        <v>126</v>
      </c>
      <c r="AR52" s="2">
        <v>1</v>
      </c>
      <c r="AS52" s="2"/>
      <c r="AT52" s="2">
        <v>1</v>
      </c>
      <c r="AV52" s="4" t="s">
        <v>126</v>
      </c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>
        <v>1</v>
      </c>
      <c r="BH52" s="2"/>
      <c r="BI52" s="2"/>
      <c r="BJ52" s="2"/>
      <c r="BK52" s="2"/>
      <c r="BL52" s="2"/>
      <c r="BM52" s="2"/>
      <c r="BN52" s="2">
        <v>1</v>
      </c>
    </row>
    <row r="53" spans="1:66">
      <c r="A53" t="s">
        <v>34</v>
      </c>
      <c r="B53">
        <v>2015</v>
      </c>
      <c r="C53" t="s">
        <v>22</v>
      </c>
      <c r="D53" s="2">
        <v>1</v>
      </c>
      <c r="E53" s="2">
        <v>1</v>
      </c>
      <c r="F53" s="2">
        <v>1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2">
        <v>0.5</v>
      </c>
      <c r="O53" s="2">
        <v>1</v>
      </c>
      <c r="P53" s="2">
        <v>1</v>
      </c>
      <c r="Q53" s="2">
        <v>0</v>
      </c>
      <c r="R53" s="2">
        <v>1</v>
      </c>
      <c r="S53" s="2">
        <v>0</v>
      </c>
      <c r="U53" s="19" t="str">
        <f t="shared" si="1"/>
        <v>Jamie Blair</v>
      </c>
      <c r="V53" s="19">
        <f t="shared" si="2"/>
        <v>2015</v>
      </c>
      <c r="W53" s="19" t="str">
        <f t="shared" si="3"/>
        <v>Playoffs</v>
      </c>
      <c r="X53" s="19" t="str">
        <f t="shared" si="4"/>
        <v>Jamie Blair 2015</v>
      </c>
      <c r="Y53" s="19" t="str">
        <f>COUNTIF($D53:D53, 1)&amp;"-"&amp;COUNTIF($D53:D53, 0)&amp;"-"&amp;COUNTIF($D53:D53, 0.5)</f>
        <v>1-0-0</v>
      </c>
      <c r="Z53" s="19" t="str">
        <f>COUNTIF($D53:E53, 1)&amp;"-"&amp;COUNTIF($D53:E53, 0)&amp;"-"&amp;COUNTIF($D53:E53, 0.5)</f>
        <v>2-0-0</v>
      </c>
      <c r="AA53" s="19" t="str">
        <f>COUNTIF($D53:F53, 1)&amp;"-"&amp;COUNTIF($D53:F53, 0)&amp;"-"&amp;COUNTIF($D53:F53, 0.5)</f>
        <v>3-0-0</v>
      </c>
      <c r="AB53" s="19" t="str">
        <f>COUNTIF($D53:G53, 1)&amp;"-"&amp;COUNTIF($D53:G53, 0)&amp;"-"&amp;COUNTIF($D53:G53, 0.5)</f>
        <v>4-0-0</v>
      </c>
      <c r="AC53" s="19" t="str">
        <f>COUNTIF($D53:H53, 1)&amp;"-"&amp;COUNTIF($D53:H53, 0)&amp;"-"&amp;COUNTIF($D53:H53, 0.5)</f>
        <v>4-1-0</v>
      </c>
      <c r="AD53" s="19" t="str">
        <f>COUNTIF($D53:I53, 1)&amp;"-"&amp;COUNTIF($D53:I53, 0)&amp;"-"&amp;COUNTIF($D53:I53, 0.5)</f>
        <v>4-2-0</v>
      </c>
      <c r="AE53" s="19" t="str">
        <f>COUNTIF($D53:J53, 1)&amp;"-"&amp;COUNTIF($D53:J53, 0)&amp;"-"&amp;COUNTIF($D53:J53, 0.5)</f>
        <v>4-3-0</v>
      </c>
      <c r="AF53" s="19" t="str">
        <f>COUNTIF($D53:K53, 1)&amp;"-"&amp;COUNTIF($D53:K53, 0)&amp;"-"&amp;COUNTIF($D53:K53, 0.5)</f>
        <v>4-4-0</v>
      </c>
      <c r="AG53" s="19" t="str">
        <f>COUNTIF($D53:L53, 1)&amp;"-"&amp;COUNTIF($D53:L53, 0)&amp;"-"&amp;COUNTIF($D53:L53, 0.5)</f>
        <v>5-4-0</v>
      </c>
      <c r="AH53" s="19" t="str">
        <f>COUNTIF($D53:M53, 1)&amp;"-"&amp;COUNTIF($D53:M53, 0)&amp;"-"&amp;COUNTIF($D53:M53, 0.5)</f>
        <v>5-5-0</v>
      </c>
      <c r="AI53" s="19" t="str">
        <f>COUNTIF($D53:N53, 1)&amp;"-"&amp;COUNTIF($D53:N53, 0)&amp;"-"&amp;COUNTIF($D53:N53, 0.5)</f>
        <v>5-5-1</v>
      </c>
      <c r="AJ53" s="19" t="str">
        <f>COUNTIF($D53:O53, 1)&amp;"-"&amp;COUNTIF($D53:O53, 0)&amp;"-"&amp;COUNTIF($D53:O53, 0.5)</f>
        <v>6-5-1</v>
      </c>
      <c r="AK53" s="19" t="str">
        <f>COUNTIF($D53:P53, 1)&amp;"-"&amp;COUNTIF($D53:P53, 0)&amp;"-"&amp;COUNTIF($D53:P53, 0.5)</f>
        <v>7-5-1</v>
      </c>
      <c r="AL53" s="19" t="str">
        <f>COUNTIF($D53:Q53, 1)&amp;"-"&amp;COUNTIF($D53:Q53, 0)&amp;"-"&amp;COUNTIF($D53:Q53, 0.5)</f>
        <v>7-6-1</v>
      </c>
      <c r="AM53" s="19" t="str">
        <f>COUNTIF($D53:R53, 1)&amp;"-"&amp;COUNTIF($D53:R53, 0)&amp;"-"&amp;COUNTIF($D53:R53, 0.5)</f>
        <v>8-6-1</v>
      </c>
      <c r="AN53" s="19" t="str">
        <f>COUNTIF($D53:S53, 1)&amp;"-"&amp;COUNTIF($D53:S53, 0)&amp;"-"&amp;COUNTIF($D53:S53, 0.5)</f>
        <v>8-7-1</v>
      </c>
      <c r="AQ53" s="4" t="s">
        <v>127</v>
      </c>
      <c r="AR53" s="2">
        <v>1</v>
      </c>
      <c r="AS53" s="2"/>
      <c r="AT53" s="2">
        <v>1</v>
      </c>
      <c r="AV53" s="4" t="s">
        <v>127</v>
      </c>
      <c r="AW53" s="2"/>
      <c r="AX53" s="2"/>
      <c r="AY53" s="2"/>
      <c r="AZ53" s="2"/>
      <c r="BA53" s="2"/>
      <c r="BB53" s="2"/>
      <c r="BC53" s="2"/>
      <c r="BD53" s="2"/>
      <c r="BE53" s="2"/>
      <c r="BF53" s="2">
        <v>1</v>
      </c>
      <c r="BG53" s="2"/>
      <c r="BH53" s="2"/>
      <c r="BI53" s="2"/>
      <c r="BJ53" s="2"/>
      <c r="BK53" s="2"/>
      <c r="BL53" s="2"/>
      <c r="BM53" s="2"/>
      <c r="BN53" s="2">
        <v>1</v>
      </c>
    </row>
    <row r="54" spans="1:66">
      <c r="B54">
        <v>2016</v>
      </c>
      <c r="C54" t="s">
        <v>63</v>
      </c>
      <c r="D54" s="2">
        <v>0</v>
      </c>
      <c r="E54" s="2">
        <v>1</v>
      </c>
      <c r="F54" s="2">
        <v>0</v>
      </c>
      <c r="G54" s="2">
        <v>0</v>
      </c>
      <c r="H54" s="2">
        <v>0</v>
      </c>
      <c r="I54" s="2">
        <v>1</v>
      </c>
      <c r="J54" s="2">
        <v>0</v>
      </c>
      <c r="K54" s="2">
        <v>0</v>
      </c>
      <c r="L54" s="2">
        <v>1</v>
      </c>
      <c r="M54" s="2">
        <v>0</v>
      </c>
      <c r="N54" s="2">
        <v>0</v>
      </c>
      <c r="O54" s="2">
        <v>1</v>
      </c>
      <c r="P54" s="2">
        <v>0</v>
      </c>
      <c r="Q54" s="2">
        <v>1</v>
      </c>
      <c r="R54" s="2">
        <v>1</v>
      </c>
      <c r="S54" s="2">
        <v>1</v>
      </c>
      <c r="U54" s="19" t="str">
        <f t="shared" si="1"/>
        <v>Jamie Blair</v>
      </c>
      <c r="V54" s="19">
        <f t="shared" si="2"/>
        <v>2016</v>
      </c>
      <c r="W54" s="19" t="str">
        <f t="shared" si="3"/>
        <v>Missed</v>
      </c>
      <c r="X54" s="19" t="str">
        <f t="shared" si="4"/>
        <v>Jamie Blair 2016</v>
      </c>
      <c r="Y54" s="19" t="str">
        <f>COUNTIF($D54:D54, 1)&amp;"-"&amp;COUNTIF($D54:D54, 0)&amp;"-"&amp;COUNTIF($D54:D54, 0.5)</f>
        <v>0-1-0</v>
      </c>
      <c r="Z54" s="19" t="str">
        <f>COUNTIF($D54:E54, 1)&amp;"-"&amp;COUNTIF($D54:E54, 0)&amp;"-"&amp;COUNTIF($D54:E54, 0.5)</f>
        <v>1-1-0</v>
      </c>
      <c r="AA54" s="19" t="str">
        <f>COUNTIF($D54:F54, 1)&amp;"-"&amp;COUNTIF($D54:F54, 0)&amp;"-"&amp;COUNTIF($D54:F54, 0.5)</f>
        <v>1-2-0</v>
      </c>
      <c r="AB54" s="19" t="str">
        <f>COUNTIF($D54:G54, 1)&amp;"-"&amp;COUNTIF($D54:G54, 0)&amp;"-"&amp;COUNTIF($D54:G54, 0.5)</f>
        <v>1-3-0</v>
      </c>
      <c r="AC54" s="19" t="str">
        <f>COUNTIF($D54:H54, 1)&amp;"-"&amp;COUNTIF($D54:H54, 0)&amp;"-"&amp;COUNTIF($D54:H54, 0.5)</f>
        <v>1-4-0</v>
      </c>
      <c r="AD54" s="19" t="str">
        <f>COUNTIF($D54:I54, 1)&amp;"-"&amp;COUNTIF($D54:I54, 0)&amp;"-"&amp;COUNTIF($D54:I54, 0.5)</f>
        <v>2-4-0</v>
      </c>
      <c r="AE54" s="19" t="str">
        <f>COUNTIF($D54:J54, 1)&amp;"-"&amp;COUNTIF($D54:J54, 0)&amp;"-"&amp;COUNTIF($D54:J54, 0.5)</f>
        <v>2-5-0</v>
      </c>
      <c r="AF54" s="19" t="str">
        <f>COUNTIF($D54:K54, 1)&amp;"-"&amp;COUNTIF($D54:K54, 0)&amp;"-"&amp;COUNTIF($D54:K54, 0.5)</f>
        <v>2-6-0</v>
      </c>
      <c r="AG54" s="19" t="str">
        <f>COUNTIF($D54:L54, 1)&amp;"-"&amp;COUNTIF($D54:L54, 0)&amp;"-"&amp;COUNTIF($D54:L54, 0.5)</f>
        <v>3-6-0</v>
      </c>
      <c r="AH54" s="19" t="str">
        <f>COUNTIF($D54:M54, 1)&amp;"-"&amp;COUNTIF($D54:M54, 0)&amp;"-"&amp;COUNTIF($D54:M54, 0.5)</f>
        <v>3-7-0</v>
      </c>
      <c r="AI54" s="19" t="str">
        <f>COUNTIF($D54:N54, 1)&amp;"-"&amp;COUNTIF($D54:N54, 0)&amp;"-"&amp;COUNTIF($D54:N54, 0.5)</f>
        <v>3-8-0</v>
      </c>
      <c r="AJ54" s="19" t="str">
        <f>COUNTIF($D54:O54, 1)&amp;"-"&amp;COUNTIF($D54:O54, 0)&amp;"-"&amp;COUNTIF($D54:O54, 0.5)</f>
        <v>4-8-0</v>
      </c>
      <c r="AK54" s="19" t="str">
        <f>COUNTIF($D54:P54, 1)&amp;"-"&amp;COUNTIF($D54:P54, 0)&amp;"-"&amp;COUNTIF($D54:P54, 0.5)</f>
        <v>4-9-0</v>
      </c>
      <c r="AL54" s="19" t="str">
        <f>COUNTIF($D54:Q54, 1)&amp;"-"&amp;COUNTIF($D54:Q54, 0)&amp;"-"&amp;COUNTIF($D54:Q54, 0.5)</f>
        <v>5-9-0</v>
      </c>
      <c r="AM54" s="19" t="str">
        <f>COUNTIF($D54:R54, 1)&amp;"-"&amp;COUNTIF($D54:R54, 0)&amp;"-"&amp;COUNTIF($D54:R54, 0.5)</f>
        <v>6-9-0</v>
      </c>
      <c r="AN54" s="19" t="str">
        <f>COUNTIF($D54:S54, 1)&amp;"-"&amp;COUNTIF($D54:S54, 0)&amp;"-"&amp;COUNTIF($D54:S54, 0.5)</f>
        <v>7-9-0</v>
      </c>
      <c r="AQ54" s="4" t="s">
        <v>128</v>
      </c>
      <c r="AR54" s="2"/>
      <c r="AS54" s="2">
        <v>1</v>
      </c>
      <c r="AT54" s="2">
        <v>1</v>
      </c>
      <c r="AV54" s="4" t="s">
        <v>128</v>
      </c>
      <c r="AW54" s="2"/>
      <c r="AX54" s="2"/>
      <c r="AY54" s="2"/>
      <c r="AZ54" s="2"/>
      <c r="BA54" s="2"/>
      <c r="BB54" s="2"/>
      <c r="BC54" s="2"/>
      <c r="BD54" s="2">
        <v>1</v>
      </c>
      <c r="BE54" s="2"/>
      <c r="BF54" s="2"/>
      <c r="BG54" s="2"/>
      <c r="BH54" s="2"/>
      <c r="BI54" s="2"/>
      <c r="BJ54" s="2"/>
      <c r="BK54" s="2"/>
      <c r="BL54" s="2"/>
      <c r="BM54" s="2"/>
      <c r="BN54" s="2">
        <v>1</v>
      </c>
    </row>
    <row r="55" spans="1:66">
      <c r="B55">
        <v>2017</v>
      </c>
      <c r="C55" t="s">
        <v>63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U55" s="19" t="str">
        <f t="shared" si="1"/>
        <v>Jamie Blair</v>
      </c>
      <c r="V55" s="19">
        <f t="shared" si="2"/>
        <v>2017</v>
      </c>
      <c r="W55" s="19" t="str">
        <f t="shared" si="3"/>
        <v>Missed</v>
      </c>
      <c r="X55" s="19" t="str">
        <f t="shared" si="4"/>
        <v>Jamie Blair 2017</v>
      </c>
      <c r="Y55" s="19" t="str">
        <f>COUNTIF($D55:D55, 1)&amp;"-"&amp;COUNTIF($D55:D55, 0)&amp;"-"&amp;COUNTIF($D55:D55, 0.5)</f>
        <v>0-1-0</v>
      </c>
      <c r="Z55" s="19" t="str">
        <f>COUNTIF($D55:E55, 1)&amp;"-"&amp;COUNTIF($D55:E55, 0)&amp;"-"&amp;COUNTIF($D55:E55, 0.5)</f>
        <v>1-1-0</v>
      </c>
      <c r="AA55" s="19" t="str">
        <f>COUNTIF($D55:F55, 1)&amp;"-"&amp;COUNTIF($D55:F55, 0)&amp;"-"&amp;COUNTIF($D55:F55, 0.5)</f>
        <v>1-2-0</v>
      </c>
      <c r="AB55" s="19" t="str">
        <f>COUNTIF($D55:G55, 1)&amp;"-"&amp;COUNTIF($D55:G55, 0)&amp;"-"&amp;COUNTIF($D55:G55, 0.5)</f>
        <v>1-3-0</v>
      </c>
      <c r="AC55" s="19" t="str">
        <f>COUNTIF($D55:H55, 1)&amp;"-"&amp;COUNTIF($D55:H55, 0)&amp;"-"&amp;COUNTIF($D55:H55, 0.5)</f>
        <v>1-4-0</v>
      </c>
      <c r="AD55" s="19" t="str">
        <f>COUNTIF($D55:I55, 1)&amp;"-"&amp;COUNTIF($D55:I55, 0)&amp;"-"&amp;COUNTIF($D55:I55, 0.5)</f>
        <v>1-5-0</v>
      </c>
      <c r="AE55" s="19" t="str">
        <f>COUNTIF($D55:J55, 1)&amp;"-"&amp;COUNTIF($D55:J55, 0)&amp;"-"&amp;COUNTIF($D55:J55, 0.5)</f>
        <v>1-6-0</v>
      </c>
      <c r="AF55" s="19" t="str">
        <f>COUNTIF($D55:K55, 1)&amp;"-"&amp;COUNTIF($D55:K55, 0)&amp;"-"&amp;COUNTIF($D55:K55, 0.5)</f>
        <v>1-7-0</v>
      </c>
      <c r="AG55" s="19" t="str">
        <f>COUNTIF($D55:L55, 1)&amp;"-"&amp;COUNTIF($D55:L55, 0)&amp;"-"&amp;COUNTIF($D55:L55, 0.5)</f>
        <v>1-8-0</v>
      </c>
      <c r="AH55" s="19" t="str">
        <f>COUNTIF($D55:M55, 1)&amp;"-"&amp;COUNTIF($D55:M55, 0)&amp;"-"&amp;COUNTIF($D55:M55, 0.5)</f>
        <v>1-9-0</v>
      </c>
      <c r="AI55" s="19" t="str">
        <f>COUNTIF($D55:N55, 1)&amp;"-"&amp;COUNTIF($D55:N55, 0)&amp;"-"&amp;COUNTIF($D55:N55, 0.5)</f>
        <v>1-10-0</v>
      </c>
      <c r="AJ55" s="19" t="str">
        <f>COUNTIF($D55:O55, 1)&amp;"-"&amp;COUNTIF($D55:O55, 0)&amp;"-"&amp;COUNTIF($D55:O55, 0.5)</f>
        <v>1-11-0</v>
      </c>
      <c r="AK55" s="19" t="str">
        <f>COUNTIF($D55:P55, 1)&amp;"-"&amp;COUNTIF($D55:P55, 0)&amp;"-"&amp;COUNTIF($D55:P55, 0.5)</f>
        <v>1-12-0</v>
      </c>
      <c r="AL55" s="19" t="str">
        <f>COUNTIF($D55:Q55, 1)&amp;"-"&amp;COUNTIF($D55:Q55, 0)&amp;"-"&amp;COUNTIF($D55:Q55, 0.5)</f>
        <v>1-13-0</v>
      </c>
      <c r="AM55" s="19" t="str">
        <f>COUNTIF($D55:R55, 1)&amp;"-"&amp;COUNTIF($D55:R55, 0)&amp;"-"&amp;COUNTIF($D55:R55, 0.5)</f>
        <v>1-14-0</v>
      </c>
      <c r="AN55" s="19" t="str">
        <f>COUNTIF($D55:S55, 1)&amp;"-"&amp;COUNTIF($D55:S55, 0)&amp;"-"&amp;COUNTIF($D55:S55, 0.5)</f>
        <v>1-15-0</v>
      </c>
      <c r="AQ55" s="4" t="s">
        <v>129</v>
      </c>
      <c r="AR55" s="2">
        <v>1</v>
      </c>
      <c r="AS55" s="2"/>
      <c r="AT55" s="2">
        <v>1</v>
      </c>
      <c r="AV55" s="4" t="s">
        <v>129</v>
      </c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>
        <v>1</v>
      </c>
      <c r="BI55" s="2"/>
      <c r="BJ55" s="2"/>
      <c r="BK55" s="2"/>
      <c r="BL55" s="2"/>
      <c r="BM55" s="2"/>
      <c r="BN55" s="2">
        <v>1</v>
      </c>
    </row>
    <row r="56" spans="1:66">
      <c r="A56" t="s">
        <v>30</v>
      </c>
      <c r="B56">
        <v>2013</v>
      </c>
      <c r="C56" t="s">
        <v>63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</v>
      </c>
      <c r="P56" s="2">
        <v>0</v>
      </c>
      <c r="Q56" s="2">
        <v>1</v>
      </c>
      <c r="R56" s="2">
        <v>1</v>
      </c>
      <c r="S56" s="2">
        <v>0</v>
      </c>
      <c r="U56" s="19" t="str">
        <f t="shared" si="1"/>
        <v>Jay Kelly</v>
      </c>
      <c r="V56" s="19">
        <f t="shared" si="2"/>
        <v>2013</v>
      </c>
      <c r="W56" s="19" t="str">
        <f t="shared" si="3"/>
        <v>Missed</v>
      </c>
      <c r="X56" s="19" t="str">
        <f t="shared" si="4"/>
        <v>Jay Kelly 2013</v>
      </c>
      <c r="Y56" s="19" t="str">
        <f>COUNTIF($D56:D56, 1)&amp;"-"&amp;COUNTIF($D56:D56, 0)&amp;"-"&amp;COUNTIF($D56:D56, 0.5)</f>
        <v>0-1-0</v>
      </c>
      <c r="Z56" s="19" t="str">
        <f>COUNTIF($D56:E56, 1)&amp;"-"&amp;COUNTIF($D56:E56, 0)&amp;"-"&amp;COUNTIF($D56:E56, 0.5)</f>
        <v>0-2-0</v>
      </c>
      <c r="AA56" s="19" t="str">
        <f>COUNTIF($D56:F56, 1)&amp;"-"&amp;COUNTIF($D56:F56, 0)&amp;"-"&amp;COUNTIF($D56:F56, 0.5)</f>
        <v>1-2-0</v>
      </c>
      <c r="AB56" s="19" t="str">
        <f>COUNTIF($D56:G56, 1)&amp;"-"&amp;COUNTIF($D56:G56, 0)&amp;"-"&amp;COUNTIF($D56:G56, 0.5)</f>
        <v>1-3-0</v>
      </c>
      <c r="AC56" s="19" t="str">
        <f>COUNTIF($D56:H56, 1)&amp;"-"&amp;COUNTIF($D56:H56, 0)&amp;"-"&amp;COUNTIF($D56:H56, 0.5)</f>
        <v>1-4-0</v>
      </c>
      <c r="AD56" s="19" t="str">
        <f>COUNTIF($D56:I56, 1)&amp;"-"&amp;COUNTIF($D56:I56, 0)&amp;"-"&amp;COUNTIF($D56:I56, 0.5)</f>
        <v>1-5-0</v>
      </c>
      <c r="AE56" s="19" t="str">
        <f>COUNTIF($D56:J56, 1)&amp;"-"&amp;COUNTIF($D56:J56, 0)&amp;"-"&amp;COUNTIF($D56:J56, 0.5)</f>
        <v>1-6-0</v>
      </c>
      <c r="AF56" s="19" t="str">
        <f>COUNTIF($D56:K56, 1)&amp;"-"&amp;COUNTIF($D56:K56, 0)&amp;"-"&amp;COUNTIF($D56:K56, 0.5)</f>
        <v>1-7-0</v>
      </c>
      <c r="AG56" s="19" t="str">
        <f>COUNTIF($D56:L56, 1)&amp;"-"&amp;COUNTIF($D56:L56, 0)&amp;"-"&amp;COUNTIF($D56:L56, 0.5)</f>
        <v>1-8-0</v>
      </c>
      <c r="AH56" s="19" t="str">
        <f>COUNTIF($D56:M56, 1)&amp;"-"&amp;COUNTIF($D56:M56, 0)&amp;"-"&amp;COUNTIF($D56:M56, 0.5)</f>
        <v>1-9-0</v>
      </c>
      <c r="AI56" s="19" t="str">
        <f>COUNTIF($D56:N56, 1)&amp;"-"&amp;COUNTIF($D56:N56, 0)&amp;"-"&amp;COUNTIF($D56:N56, 0.5)</f>
        <v>1-10-0</v>
      </c>
      <c r="AJ56" s="19" t="str">
        <f>COUNTIF($D56:O56, 1)&amp;"-"&amp;COUNTIF($D56:O56, 0)&amp;"-"&amp;COUNTIF($D56:O56, 0.5)</f>
        <v>2-10-0</v>
      </c>
      <c r="AK56" s="19" t="str">
        <f>COUNTIF($D56:P56, 1)&amp;"-"&amp;COUNTIF($D56:P56, 0)&amp;"-"&amp;COUNTIF($D56:P56, 0.5)</f>
        <v>2-11-0</v>
      </c>
      <c r="AL56" s="19" t="str">
        <f>COUNTIF($D56:Q56, 1)&amp;"-"&amp;COUNTIF($D56:Q56, 0)&amp;"-"&amp;COUNTIF($D56:Q56, 0.5)</f>
        <v>3-11-0</v>
      </c>
      <c r="AM56" s="19" t="str">
        <f>COUNTIF($D56:R56, 1)&amp;"-"&amp;COUNTIF($D56:R56, 0)&amp;"-"&amp;COUNTIF($D56:R56, 0.5)</f>
        <v>4-11-0</v>
      </c>
      <c r="AN56" s="19" t="str">
        <f>COUNTIF($D56:S56, 1)&amp;"-"&amp;COUNTIF($D56:S56, 0)&amp;"-"&amp;COUNTIF($D56:S56, 0.5)</f>
        <v>4-12-0</v>
      </c>
      <c r="AQ56" s="4" t="s">
        <v>269</v>
      </c>
      <c r="AR56" s="2">
        <v>1</v>
      </c>
      <c r="AS56" s="2"/>
      <c r="AT56" s="2">
        <v>1</v>
      </c>
      <c r="AV56" s="4" t="s">
        <v>269</v>
      </c>
      <c r="AW56" s="2"/>
      <c r="AX56" s="2"/>
      <c r="AY56" s="2"/>
      <c r="AZ56" s="2"/>
      <c r="BA56" s="2"/>
      <c r="BB56" s="2"/>
      <c r="BC56" s="2"/>
      <c r="BD56" s="2"/>
      <c r="BE56" s="2"/>
      <c r="BF56" s="2">
        <v>1</v>
      </c>
      <c r="BG56" s="2"/>
      <c r="BH56" s="2"/>
      <c r="BI56" s="2"/>
      <c r="BJ56" s="2"/>
      <c r="BK56" s="2"/>
      <c r="BL56" s="2"/>
      <c r="BM56" s="2"/>
      <c r="BN56" s="2">
        <v>1</v>
      </c>
    </row>
    <row r="57" spans="1:66">
      <c r="B57">
        <v>2014</v>
      </c>
      <c r="C57" t="s">
        <v>63</v>
      </c>
      <c r="D57" s="2">
        <v>1</v>
      </c>
      <c r="E57" s="2">
        <v>1</v>
      </c>
      <c r="F57" s="2">
        <v>0</v>
      </c>
      <c r="G57" s="2">
        <v>1</v>
      </c>
      <c r="H57" s="2">
        <v>0</v>
      </c>
      <c r="I57" s="2">
        <v>1</v>
      </c>
      <c r="J57" s="2">
        <v>1</v>
      </c>
      <c r="K57" s="2">
        <v>0</v>
      </c>
      <c r="L57" s="2">
        <v>0</v>
      </c>
      <c r="M57" s="2">
        <v>0</v>
      </c>
      <c r="N57" s="2">
        <v>1</v>
      </c>
      <c r="O57" s="2">
        <v>0</v>
      </c>
      <c r="P57" s="2">
        <v>0</v>
      </c>
      <c r="Q57" s="2">
        <v>1</v>
      </c>
      <c r="R57" s="2">
        <v>0</v>
      </c>
      <c r="S57" s="2">
        <v>1</v>
      </c>
      <c r="U57" s="19" t="str">
        <f t="shared" si="1"/>
        <v>Jay Kelly</v>
      </c>
      <c r="V57" s="19">
        <f t="shared" si="2"/>
        <v>2014</v>
      </c>
      <c r="W57" s="19" t="str">
        <f t="shared" si="3"/>
        <v>Missed</v>
      </c>
      <c r="X57" s="19" t="str">
        <f t="shared" si="4"/>
        <v>Jay Kelly 2014</v>
      </c>
      <c r="Y57" s="19" t="str">
        <f>COUNTIF($D57:D57, 1)&amp;"-"&amp;COUNTIF($D57:D57, 0)&amp;"-"&amp;COUNTIF($D57:D57, 0.5)</f>
        <v>1-0-0</v>
      </c>
      <c r="Z57" s="19" t="str">
        <f>COUNTIF($D57:E57, 1)&amp;"-"&amp;COUNTIF($D57:E57, 0)&amp;"-"&amp;COUNTIF($D57:E57, 0.5)</f>
        <v>2-0-0</v>
      </c>
      <c r="AA57" s="19" t="str">
        <f>COUNTIF($D57:F57, 1)&amp;"-"&amp;COUNTIF($D57:F57, 0)&amp;"-"&amp;COUNTIF($D57:F57, 0.5)</f>
        <v>2-1-0</v>
      </c>
      <c r="AB57" s="19" t="str">
        <f>COUNTIF($D57:G57, 1)&amp;"-"&amp;COUNTIF($D57:G57, 0)&amp;"-"&amp;COUNTIF($D57:G57, 0.5)</f>
        <v>3-1-0</v>
      </c>
      <c r="AC57" s="19" t="str">
        <f>COUNTIF($D57:H57, 1)&amp;"-"&amp;COUNTIF($D57:H57, 0)&amp;"-"&amp;COUNTIF($D57:H57, 0.5)</f>
        <v>3-2-0</v>
      </c>
      <c r="AD57" s="19" t="str">
        <f>COUNTIF($D57:I57, 1)&amp;"-"&amp;COUNTIF($D57:I57, 0)&amp;"-"&amp;COUNTIF($D57:I57, 0.5)</f>
        <v>4-2-0</v>
      </c>
      <c r="AE57" s="19" t="str">
        <f>COUNTIF($D57:J57, 1)&amp;"-"&amp;COUNTIF($D57:J57, 0)&amp;"-"&amp;COUNTIF($D57:J57, 0.5)</f>
        <v>5-2-0</v>
      </c>
      <c r="AF57" s="19" t="str">
        <f>COUNTIF($D57:K57, 1)&amp;"-"&amp;COUNTIF($D57:K57, 0)&amp;"-"&amp;COUNTIF($D57:K57, 0.5)</f>
        <v>5-3-0</v>
      </c>
      <c r="AG57" s="19" t="str">
        <f>COUNTIF($D57:L57, 1)&amp;"-"&amp;COUNTIF($D57:L57, 0)&amp;"-"&amp;COUNTIF($D57:L57, 0.5)</f>
        <v>5-4-0</v>
      </c>
      <c r="AH57" s="19" t="str">
        <f>COUNTIF($D57:M57, 1)&amp;"-"&amp;COUNTIF($D57:M57, 0)&amp;"-"&amp;COUNTIF($D57:M57, 0.5)</f>
        <v>5-5-0</v>
      </c>
      <c r="AI57" s="19" t="str">
        <f>COUNTIF($D57:N57, 1)&amp;"-"&amp;COUNTIF($D57:N57, 0)&amp;"-"&amp;COUNTIF($D57:N57, 0.5)</f>
        <v>6-5-0</v>
      </c>
      <c r="AJ57" s="19" t="str">
        <f>COUNTIF($D57:O57, 1)&amp;"-"&amp;COUNTIF($D57:O57, 0)&amp;"-"&amp;COUNTIF($D57:O57, 0.5)</f>
        <v>6-6-0</v>
      </c>
      <c r="AK57" s="19" t="str">
        <f>COUNTIF($D57:P57, 1)&amp;"-"&amp;COUNTIF($D57:P57, 0)&amp;"-"&amp;COUNTIF($D57:P57, 0.5)</f>
        <v>6-7-0</v>
      </c>
      <c r="AL57" s="19" t="str">
        <f>COUNTIF($D57:Q57, 1)&amp;"-"&amp;COUNTIF($D57:Q57, 0)&amp;"-"&amp;COUNTIF($D57:Q57, 0.5)</f>
        <v>7-7-0</v>
      </c>
      <c r="AM57" s="19" t="str">
        <f>COUNTIF($D57:R57, 1)&amp;"-"&amp;COUNTIF($D57:R57, 0)&amp;"-"&amp;COUNTIF($D57:R57, 0.5)</f>
        <v>7-8-0</v>
      </c>
      <c r="AN57" s="19" t="str">
        <f>COUNTIF($D57:S57, 1)&amp;"-"&amp;COUNTIF($D57:S57, 0)&amp;"-"&amp;COUNTIF($D57:S57, 0.5)</f>
        <v>8-8-0</v>
      </c>
      <c r="AQ57" s="4" t="s">
        <v>130</v>
      </c>
      <c r="AR57" s="2">
        <v>1</v>
      </c>
      <c r="AS57" s="2"/>
      <c r="AT57" s="2">
        <v>1</v>
      </c>
      <c r="AV57" s="4" t="s">
        <v>130</v>
      </c>
      <c r="AW57" s="2"/>
      <c r="AX57" s="2"/>
      <c r="AY57" s="2"/>
      <c r="AZ57" s="2"/>
      <c r="BA57" s="2"/>
      <c r="BB57" s="2"/>
      <c r="BC57" s="2"/>
      <c r="BD57" s="2"/>
      <c r="BE57" s="2"/>
      <c r="BF57" s="2">
        <v>1</v>
      </c>
      <c r="BG57" s="2"/>
      <c r="BH57" s="2"/>
      <c r="BI57" s="2"/>
      <c r="BJ57" s="2"/>
      <c r="BK57" s="2"/>
      <c r="BL57" s="2"/>
      <c r="BM57" s="2"/>
      <c r="BN57" s="2">
        <v>1</v>
      </c>
    </row>
    <row r="58" spans="1:66">
      <c r="B58">
        <v>2015</v>
      </c>
      <c r="C58" t="s">
        <v>63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2">
        <v>0</v>
      </c>
      <c r="K58" s="2">
        <v>0</v>
      </c>
      <c r="L58" s="2">
        <v>0</v>
      </c>
      <c r="M58" s="2">
        <v>0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0</v>
      </c>
      <c r="U58" s="19" t="str">
        <f t="shared" si="1"/>
        <v>Jay Kelly</v>
      </c>
      <c r="V58" s="19">
        <f t="shared" si="2"/>
        <v>2015</v>
      </c>
      <c r="W58" s="19" t="str">
        <f t="shared" si="3"/>
        <v>Missed</v>
      </c>
      <c r="X58" s="19" t="str">
        <f t="shared" si="4"/>
        <v>Jay Kelly 2015</v>
      </c>
      <c r="Y58" s="19" t="str">
        <f>COUNTIF($D58:D58, 1)&amp;"-"&amp;COUNTIF($D58:D58, 0)&amp;"-"&amp;COUNTIF($D58:D58, 0.5)</f>
        <v>1-0-0</v>
      </c>
      <c r="Z58" s="19" t="str">
        <f>COUNTIF($D58:E58, 1)&amp;"-"&amp;COUNTIF($D58:E58, 0)&amp;"-"&amp;COUNTIF($D58:E58, 0.5)</f>
        <v>1-1-0</v>
      </c>
      <c r="AA58" s="19" t="str">
        <f>COUNTIF($D58:F58, 1)&amp;"-"&amp;COUNTIF($D58:F58, 0)&amp;"-"&amp;COUNTIF($D58:F58, 0.5)</f>
        <v>1-2-0</v>
      </c>
      <c r="AB58" s="19" t="str">
        <f>COUNTIF($D58:G58, 1)&amp;"-"&amp;COUNTIF($D58:G58, 0)&amp;"-"&amp;COUNTIF($D58:G58, 0.5)</f>
        <v>1-3-0</v>
      </c>
      <c r="AC58" s="19" t="str">
        <f>COUNTIF($D58:H58, 1)&amp;"-"&amp;COUNTIF($D58:H58, 0)&amp;"-"&amp;COUNTIF($D58:H58, 0.5)</f>
        <v>1-4-0</v>
      </c>
      <c r="AD58" s="19" t="str">
        <f>COUNTIF($D58:I58, 1)&amp;"-"&amp;COUNTIF($D58:I58, 0)&amp;"-"&amp;COUNTIF($D58:I58, 0.5)</f>
        <v>2-4-0</v>
      </c>
      <c r="AE58" s="19" t="str">
        <f>COUNTIF($D58:J58, 1)&amp;"-"&amp;COUNTIF($D58:J58, 0)&amp;"-"&amp;COUNTIF($D58:J58, 0.5)</f>
        <v>2-5-0</v>
      </c>
      <c r="AF58" s="19" t="str">
        <f>COUNTIF($D58:K58, 1)&amp;"-"&amp;COUNTIF($D58:K58, 0)&amp;"-"&amp;COUNTIF($D58:K58, 0.5)</f>
        <v>2-6-0</v>
      </c>
      <c r="AG58" s="19" t="str">
        <f>COUNTIF($D58:L58, 1)&amp;"-"&amp;COUNTIF($D58:L58, 0)&amp;"-"&amp;COUNTIF($D58:L58, 0.5)</f>
        <v>2-7-0</v>
      </c>
      <c r="AH58" s="19" t="str">
        <f>COUNTIF($D58:M58, 1)&amp;"-"&amp;COUNTIF($D58:M58, 0)&amp;"-"&amp;COUNTIF($D58:M58, 0.5)</f>
        <v>2-8-0</v>
      </c>
      <c r="AI58" s="19" t="str">
        <f>COUNTIF($D58:N58, 1)&amp;"-"&amp;COUNTIF($D58:N58, 0)&amp;"-"&amp;COUNTIF($D58:N58, 0.5)</f>
        <v>3-8-0</v>
      </c>
      <c r="AJ58" s="19" t="str">
        <f>COUNTIF($D58:O58, 1)&amp;"-"&amp;COUNTIF($D58:O58, 0)&amp;"-"&amp;COUNTIF($D58:O58, 0.5)</f>
        <v>4-8-0</v>
      </c>
      <c r="AK58" s="19" t="str">
        <f>COUNTIF($D58:P58, 1)&amp;"-"&amp;COUNTIF($D58:P58, 0)&amp;"-"&amp;COUNTIF($D58:P58, 0.5)</f>
        <v>5-8-0</v>
      </c>
      <c r="AL58" s="19" t="str">
        <f>COUNTIF($D58:Q58, 1)&amp;"-"&amp;COUNTIF($D58:Q58, 0)&amp;"-"&amp;COUNTIF($D58:Q58, 0.5)</f>
        <v>6-8-0</v>
      </c>
      <c r="AM58" s="19" t="str">
        <f>COUNTIF($D58:R58, 1)&amp;"-"&amp;COUNTIF($D58:R58, 0)&amp;"-"&amp;COUNTIF($D58:R58, 0.5)</f>
        <v>7-8-0</v>
      </c>
      <c r="AN58" s="19" t="str">
        <f>COUNTIF($D58:S58, 1)&amp;"-"&amp;COUNTIF($D58:S58, 0)&amp;"-"&amp;COUNTIF($D58:S58, 0.5)</f>
        <v>7-9-0</v>
      </c>
      <c r="AQ58" s="4" t="s">
        <v>131</v>
      </c>
      <c r="AR58" s="2">
        <v>1</v>
      </c>
      <c r="AS58" s="2"/>
      <c r="AT58" s="2">
        <v>1</v>
      </c>
      <c r="AV58" s="4" t="s">
        <v>131</v>
      </c>
      <c r="AW58" s="2"/>
      <c r="AX58" s="2"/>
      <c r="AY58" s="2"/>
      <c r="AZ58" s="2"/>
      <c r="BA58" s="2"/>
      <c r="BB58" s="2"/>
      <c r="BC58" s="2"/>
      <c r="BD58" s="2">
        <v>1</v>
      </c>
      <c r="BE58" s="2"/>
      <c r="BF58" s="2"/>
      <c r="BG58" s="2"/>
      <c r="BH58" s="2"/>
      <c r="BI58" s="2"/>
      <c r="BJ58" s="2"/>
      <c r="BK58" s="2"/>
      <c r="BL58" s="2"/>
      <c r="BM58" s="2"/>
      <c r="BN58" s="2">
        <v>1</v>
      </c>
    </row>
    <row r="59" spans="1:66">
      <c r="B59">
        <v>2016</v>
      </c>
      <c r="C59" t="s">
        <v>63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1</v>
      </c>
      <c r="J59" s="2">
        <v>1</v>
      </c>
      <c r="K59" s="2">
        <v>0</v>
      </c>
      <c r="L59" s="2">
        <v>0</v>
      </c>
      <c r="M59" s="2">
        <v>0</v>
      </c>
      <c r="N59" s="2">
        <v>1</v>
      </c>
      <c r="O59" s="2">
        <v>0</v>
      </c>
      <c r="P59" s="2">
        <v>0</v>
      </c>
      <c r="Q59" s="2">
        <v>1</v>
      </c>
      <c r="R59" s="2">
        <v>1</v>
      </c>
      <c r="S59" s="2">
        <v>0</v>
      </c>
      <c r="U59" s="19" t="str">
        <f t="shared" si="1"/>
        <v>Jay Kelly</v>
      </c>
      <c r="V59" s="19">
        <f t="shared" si="2"/>
        <v>2016</v>
      </c>
      <c r="W59" s="19" t="str">
        <f t="shared" si="3"/>
        <v>Missed</v>
      </c>
      <c r="X59" s="19" t="str">
        <f t="shared" si="4"/>
        <v>Jay Kelly 2016</v>
      </c>
      <c r="Y59" s="19" t="str">
        <f>COUNTIF($D59:D59, 1)&amp;"-"&amp;COUNTIF($D59:D59, 0)&amp;"-"&amp;COUNTIF($D59:D59, 0.5)</f>
        <v>0-1-0</v>
      </c>
      <c r="Z59" s="19" t="str">
        <f>COUNTIF($D59:E59, 1)&amp;"-"&amp;COUNTIF($D59:E59, 0)&amp;"-"&amp;COUNTIF($D59:E59, 0.5)</f>
        <v>0-2-0</v>
      </c>
      <c r="AA59" s="19" t="str">
        <f>COUNTIF($D59:F59, 1)&amp;"-"&amp;COUNTIF($D59:F59, 0)&amp;"-"&amp;COUNTIF($D59:F59, 0.5)</f>
        <v>0-3-0</v>
      </c>
      <c r="AB59" s="19" t="str">
        <f>COUNTIF($D59:G59, 1)&amp;"-"&amp;COUNTIF($D59:G59, 0)&amp;"-"&amp;COUNTIF($D59:G59, 0.5)</f>
        <v>0-4-0</v>
      </c>
      <c r="AC59" s="19" t="str">
        <f>COUNTIF($D59:H59, 1)&amp;"-"&amp;COUNTIF($D59:H59, 0)&amp;"-"&amp;COUNTIF($D59:H59, 0.5)</f>
        <v>1-4-0</v>
      </c>
      <c r="AD59" s="19" t="str">
        <f>COUNTIF($D59:I59, 1)&amp;"-"&amp;COUNTIF($D59:I59, 0)&amp;"-"&amp;COUNTIF($D59:I59, 0.5)</f>
        <v>2-4-0</v>
      </c>
      <c r="AE59" s="19" t="str">
        <f>COUNTIF($D59:J59, 1)&amp;"-"&amp;COUNTIF($D59:J59, 0)&amp;"-"&amp;COUNTIF($D59:J59, 0.5)</f>
        <v>3-4-0</v>
      </c>
      <c r="AF59" s="19" t="str">
        <f>COUNTIF($D59:K59, 1)&amp;"-"&amp;COUNTIF($D59:K59, 0)&amp;"-"&amp;COUNTIF($D59:K59, 0.5)</f>
        <v>3-5-0</v>
      </c>
      <c r="AG59" s="19" t="str">
        <f>COUNTIF($D59:L59, 1)&amp;"-"&amp;COUNTIF($D59:L59, 0)&amp;"-"&amp;COUNTIF($D59:L59, 0.5)</f>
        <v>3-6-0</v>
      </c>
      <c r="AH59" s="19" t="str">
        <f>COUNTIF($D59:M59, 1)&amp;"-"&amp;COUNTIF($D59:M59, 0)&amp;"-"&amp;COUNTIF($D59:M59, 0.5)</f>
        <v>3-7-0</v>
      </c>
      <c r="AI59" s="19" t="str">
        <f>COUNTIF($D59:N59, 1)&amp;"-"&amp;COUNTIF($D59:N59, 0)&amp;"-"&amp;COUNTIF($D59:N59, 0.5)</f>
        <v>4-7-0</v>
      </c>
      <c r="AJ59" s="19" t="str">
        <f>COUNTIF($D59:O59, 1)&amp;"-"&amp;COUNTIF($D59:O59, 0)&amp;"-"&amp;COUNTIF($D59:O59, 0.5)</f>
        <v>4-8-0</v>
      </c>
      <c r="AK59" s="19" t="str">
        <f>COUNTIF($D59:P59, 1)&amp;"-"&amp;COUNTIF($D59:P59, 0)&amp;"-"&amp;COUNTIF($D59:P59, 0.5)</f>
        <v>4-9-0</v>
      </c>
      <c r="AL59" s="19" t="str">
        <f>COUNTIF($D59:Q59, 1)&amp;"-"&amp;COUNTIF($D59:Q59, 0)&amp;"-"&amp;COUNTIF($D59:Q59, 0.5)</f>
        <v>5-9-0</v>
      </c>
      <c r="AM59" s="19" t="str">
        <f>COUNTIF($D59:R59, 1)&amp;"-"&amp;COUNTIF($D59:R59, 0)&amp;"-"&amp;COUNTIF($D59:R59, 0.5)</f>
        <v>6-9-0</v>
      </c>
      <c r="AN59" s="19" t="str">
        <f>COUNTIF($D59:S59, 1)&amp;"-"&amp;COUNTIF($D59:S59, 0)&amp;"-"&amp;COUNTIF($D59:S59, 0.5)</f>
        <v>6-10-0</v>
      </c>
      <c r="AQ59" s="4" t="s">
        <v>132</v>
      </c>
      <c r="AR59" s="2">
        <v>1</v>
      </c>
      <c r="AS59" s="2"/>
      <c r="AT59" s="2">
        <v>1</v>
      </c>
      <c r="AV59" s="4" t="s">
        <v>132</v>
      </c>
      <c r="AW59" s="2"/>
      <c r="AX59" s="2"/>
      <c r="AY59" s="2"/>
      <c r="AZ59" s="2"/>
      <c r="BA59" s="2"/>
      <c r="BB59" s="2"/>
      <c r="BC59" s="2"/>
      <c r="BD59" s="2"/>
      <c r="BE59" s="2">
        <v>1</v>
      </c>
      <c r="BF59" s="2"/>
      <c r="BG59" s="2"/>
      <c r="BH59" s="2"/>
      <c r="BI59" s="2"/>
      <c r="BJ59" s="2"/>
      <c r="BK59" s="2"/>
      <c r="BL59" s="2"/>
      <c r="BM59" s="2"/>
      <c r="BN59" s="2">
        <v>1</v>
      </c>
    </row>
    <row r="60" spans="1:66">
      <c r="B60">
        <v>2017</v>
      </c>
      <c r="C60" t="s">
        <v>22</v>
      </c>
      <c r="D60" s="2">
        <v>1</v>
      </c>
      <c r="E60" s="2">
        <v>1</v>
      </c>
      <c r="F60" s="2">
        <v>0</v>
      </c>
      <c r="G60" s="2">
        <v>1</v>
      </c>
      <c r="H60" s="2">
        <v>1</v>
      </c>
      <c r="I60" s="2">
        <v>1</v>
      </c>
      <c r="J60" s="2">
        <v>1</v>
      </c>
      <c r="K60" s="2">
        <v>0</v>
      </c>
      <c r="L60" s="2">
        <v>0</v>
      </c>
      <c r="M60" s="2">
        <v>1</v>
      </c>
      <c r="N60" s="2">
        <v>1</v>
      </c>
      <c r="O60" s="2">
        <v>0</v>
      </c>
      <c r="P60" s="2">
        <v>0</v>
      </c>
      <c r="Q60" s="2">
        <v>0</v>
      </c>
      <c r="R60" s="2">
        <v>1</v>
      </c>
      <c r="S60" s="2">
        <v>1</v>
      </c>
      <c r="U60" s="19" t="str">
        <f t="shared" si="1"/>
        <v>Jay Kelly</v>
      </c>
      <c r="V60" s="19">
        <f t="shared" si="2"/>
        <v>2017</v>
      </c>
      <c r="W60" s="19" t="str">
        <f t="shared" si="3"/>
        <v>Playoffs</v>
      </c>
      <c r="X60" s="19" t="str">
        <f t="shared" si="4"/>
        <v>Jay Kelly 2017</v>
      </c>
      <c r="Y60" s="19" t="str">
        <f>COUNTIF($D60:D60, 1)&amp;"-"&amp;COUNTIF($D60:D60, 0)&amp;"-"&amp;COUNTIF($D60:D60, 0.5)</f>
        <v>1-0-0</v>
      </c>
      <c r="Z60" s="19" t="str">
        <f>COUNTIF($D60:E60, 1)&amp;"-"&amp;COUNTIF($D60:E60, 0)&amp;"-"&amp;COUNTIF($D60:E60, 0.5)</f>
        <v>2-0-0</v>
      </c>
      <c r="AA60" s="19" t="str">
        <f>COUNTIF($D60:F60, 1)&amp;"-"&amp;COUNTIF($D60:F60, 0)&amp;"-"&amp;COUNTIF($D60:F60, 0.5)</f>
        <v>2-1-0</v>
      </c>
      <c r="AB60" s="19" t="str">
        <f>COUNTIF($D60:G60, 1)&amp;"-"&amp;COUNTIF($D60:G60, 0)&amp;"-"&amp;COUNTIF($D60:G60, 0.5)</f>
        <v>3-1-0</v>
      </c>
      <c r="AC60" s="19" t="str">
        <f>COUNTIF($D60:H60, 1)&amp;"-"&amp;COUNTIF($D60:H60, 0)&amp;"-"&amp;COUNTIF($D60:H60, 0.5)</f>
        <v>4-1-0</v>
      </c>
      <c r="AD60" s="19" t="str">
        <f>COUNTIF($D60:I60, 1)&amp;"-"&amp;COUNTIF($D60:I60, 0)&amp;"-"&amp;COUNTIF($D60:I60, 0.5)</f>
        <v>5-1-0</v>
      </c>
      <c r="AE60" s="19" t="str">
        <f>COUNTIF($D60:J60, 1)&amp;"-"&amp;COUNTIF($D60:J60, 0)&amp;"-"&amp;COUNTIF($D60:J60, 0.5)</f>
        <v>6-1-0</v>
      </c>
      <c r="AF60" s="19" t="str">
        <f>COUNTIF($D60:K60, 1)&amp;"-"&amp;COUNTIF($D60:K60, 0)&amp;"-"&amp;COUNTIF($D60:K60, 0.5)</f>
        <v>6-2-0</v>
      </c>
      <c r="AG60" s="19" t="str">
        <f>COUNTIF($D60:L60, 1)&amp;"-"&amp;COUNTIF($D60:L60, 0)&amp;"-"&amp;COUNTIF($D60:L60, 0.5)</f>
        <v>6-3-0</v>
      </c>
      <c r="AH60" s="19" t="str">
        <f>COUNTIF($D60:M60, 1)&amp;"-"&amp;COUNTIF($D60:M60, 0)&amp;"-"&amp;COUNTIF($D60:M60, 0.5)</f>
        <v>7-3-0</v>
      </c>
      <c r="AI60" s="19" t="str">
        <f>COUNTIF($D60:N60, 1)&amp;"-"&amp;COUNTIF($D60:N60, 0)&amp;"-"&amp;COUNTIF($D60:N60, 0.5)</f>
        <v>8-3-0</v>
      </c>
      <c r="AJ60" s="19" t="str">
        <f>COUNTIF($D60:O60, 1)&amp;"-"&amp;COUNTIF($D60:O60, 0)&amp;"-"&amp;COUNTIF($D60:O60, 0.5)</f>
        <v>8-4-0</v>
      </c>
      <c r="AK60" s="19" t="str">
        <f>COUNTIF($D60:P60, 1)&amp;"-"&amp;COUNTIF($D60:P60, 0)&amp;"-"&amp;COUNTIF($D60:P60, 0.5)</f>
        <v>8-5-0</v>
      </c>
      <c r="AL60" s="19" t="str">
        <f>COUNTIF($D60:Q60, 1)&amp;"-"&amp;COUNTIF($D60:Q60, 0)&amp;"-"&amp;COUNTIF($D60:Q60, 0.5)</f>
        <v>8-6-0</v>
      </c>
      <c r="AM60" s="19" t="str">
        <f>COUNTIF($D60:R60, 1)&amp;"-"&amp;COUNTIF($D60:R60, 0)&amp;"-"&amp;COUNTIF($D60:R60, 0.5)</f>
        <v>9-6-0</v>
      </c>
      <c r="AN60" s="19" t="str">
        <f>COUNTIF($D60:S60, 1)&amp;"-"&amp;COUNTIF($D60:S60, 0)&amp;"-"&amp;COUNTIF($D60:S60, 0.5)</f>
        <v>10-6-0</v>
      </c>
      <c r="AQ60" s="4" t="s">
        <v>133</v>
      </c>
      <c r="AR60" s="2">
        <v>1</v>
      </c>
      <c r="AS60" s="2"/>
      <c r="AT60" s="2">
        <v>1</v>
      </c>
      <c r="AV60" s="4" t="s">
        <v>133</v>
      </c>
      <c r="AW60" s="2"/>
      <c r="AX60" s="2"/>
      <c r="AY60" s="2"/>
      <c r="AZ60" s="2"/>
      <c r="BA60" s="2"/>
      <c r="BB60" s="2"/>
      <c r="BC60" s="2"/>
      <c r="BD60" s="2"/>
      <c r="BE60" s="2"/>
      <c r="BF60" s="2">
        <v>1</v>
      </c>
      <c r="BG60" s="2"/>
      <c r="BH60" s="2"/>
      <c r="BI60" s="2"/>
      <c r="BJ60" s="2"/>
      <c r="BK60" s="2"/>
      <c r="BL60" s="2"/>
      <c r="BM60" s="2"/>
      <c r="BN60" s="2">
        <v>1</v>
      </c>
    </row>
    <row r="61" spans="1:66">
      <c r="A61" t="s">
        <v>16</v>
      </c>
      <c r="B61">
        <v>2012</v>
      </c>
      <c r="C61" t="s">
        <v>63</v>
      </c>
      <c r="D61" s="2">
        <v>0</v>
      </c>
      <c r="E61" s="2">
        <v>0</v>
      </c>
      <c r="F61" s="2">
        <v>0</v>
      </c>
      <c r="G61" s="2">
        <v>1</v>
      </c>
      <c r="H61" s="2">
        <v>1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</v>
      </c>
      <c r="O61" s="2">
        <v>0</v>
      </c>
      <c r="P61" s="2">
        <v>1</v>
      </c>
      <c r="Q61" s="2">
        <v>0</v>
      </c>
      <c r="R61" s="2">
        <v>1</v>
      </c>
      <c r="S61" s="2">
        <v>0</v>
      </c>
      <c r="U61" s="19" t="str">
        <f t="shared" si="1"/>
        <v>Mark Simpson</v>
      </c>
      <c r="V61" s="19">
        <f t="shared" si="2"/>
        <v>2012</v>
      </c>
      <c r="W61" s="19" t="str">
        <f t="shared" si="3"/>
        <v>Missed</v>
      </c>
      <c r="X61" s="19" t="str">
        <f t="shared" si="4"/>
        <v>Mark Simpson 2012</v>
      </c>
      <c r="Y61" s="19" t="str">
        <f>COUNTIF($D61:D61, 1)&amp;"-"&amp;COUNTIF($D61:D61, 0)&amp;"-"&amp;COUNTIF($D61:D61, 0.5)</f>
        <v>0-1-0</v>
      </c>
      <c r="Z61" s="19" t="str">
        <f>COUNTIF($D61:E61, 1)&amp;"-"&amp;COUNTIF($D61:E61, 0)&amp;"-"&amp;COUNTIF($D61:E61, 0.5)</f>
        <v>0-2-0</v>
      </c>
      <c r="AA61" s="19" t="str">
        <f>COUNTIF($D61:F61, 1)&amp;"-"&amp;COUNTIF($D61:F61, 0)&amp;"-"&amp;COUNTIF($D61:F61, 0.5)</f>
        <v>0-3-0</v>
      </c>
      <c r="AB61" s="19" t="str">
        <f>COUNTIF($D61:G61, 1)&amp;"-"&amp;COUNTIF($D61:G61, 0)&amp;"-"&amp;COUNTIF($D61:G61, 0.5)</f>
        <v>1-3-0</v>
      </c>
      <c r="AC61" s="19" t="str">
        <f>COUNTIF($D61:H61, 1)&amp;"-"&amp;COUNTIF($D61:H61, 0)&amp;"-"&amp;COUNTIF($D61:H61, 0.5)</f>
        <v>2-3-0</v>
      </c>
      <c r="AD61" s="19" t="str">
        <f>COUNTIF($D61:I61, 1)&amp;"-"&amp;COUNTIF($D61:I61, 0)&amp;"-"&amp;COUNTIF($D61:I61, 0.5)</f>
        <v>2-4-0</v>
      </c>
      <c r="AE61" s="19" t="str">
        <f>COUNTIF($D61:J61, 1)&amp;"-"&amp;COUNTIF($D61:J61, 0)&amp;"-"&amp;COUNTIF($D61:J61, 0.5)</f>
        <v>2-5-0</v>
      </c>
      <c r="AF61" s="19" t="str">
        <f>COUNTIF($D61:K61, 1)&amp;"-"&amp;COUNTIF($D61:K61, 0)&amp;"-"&amp;COUNTIF($D61:K61, 0.5)</f>
        <v>2-6-0</v>
      </c>
      <c r="AG61" s="19" t="str">
        <f>COUNTIF($D61:L61, 1)&amp;"-"&amp;COUNTIF($D61:L61, 0)&amp;"-"&amp;COUNTIF($D61:L61, 0.5)</f>
        <v>2-7-0</v>
      </c>
      <c r="AH61" s="19" t="str">
        <f>COUNTIF($D61:M61, 1)&amp;"-"&amp;COUNTIF($D61:M61, 0)&amp;"-"&amp;COUNTIF($D61:M61, 0.5)</f>
        <v>2-8-0</v>
      </c>
      <c r="AI61" s="19" t="str">
        <f>COUNTIF($D61:N61, 1)&amp;"-"&amp;COUNTIF($D61:N61, 0)&amp;"-"&amp;COUNTIF($D61:N61, 0.5)</f>
        <v>3-8-0</v>
      </c>
      <c r="AJ61" s="19" t="str">
        <f>COUNTIF($D61:O61, 1)&amp;"-"&amp;COUNTIF($D61:O61, 0)&amp;"-"&amp;COUNTIF($D61:O61, 0.5)</f>
        <v>3-9-0</v>
      </c>
      <c r="AK61" s="19" t="str">
        <f>COUNTIF($D61:P61, 1)&amp;"-"&amp;COUNTIF($D61:P61, 0)&amp;"-"&amp;COUNTIF($D61:P61, 0.5)</f>
        <v>4-9-0</v>
      </c>
      <c r="AL61" s="19" t="str">
        <f>COUNTIF($D61:Q61, 1)&amp;"-"&amp;COUNTIF($D61:Q61, 0)&amp;"-"&amp;COUNTIF($D61:Q61, 0.5)</f>
        <v>4-10-0</v>
      </c>
      <c r="AM61" s="19" t="str">
        <f>COUNTIF($D61:R61, 1)&amp;"-"&amp;COUNTIF($D61:R61, 0)&amp;"-"&amp;COUNTIF($D61:R61, 0.5)</f>
        <v>5-10-0</v>
      </c>
      <c r="AN61" s="19" t="str">
        <f>COUNTIF($D61:S61, 1)&amp;"-"&amp;COUNTIF($D61:S61, 0)&amp;"-"&amp;COUNTIF($D61:S61, 0.5)</f>
        <v>5-11-0</v>
      </c>
      <c r="AQ61" s="4" t="s">
        <v>270</v>
      </c>
      <c r="AR61" s="2"/>
      <c r="AS61" s="2">
        <v>1</v>
      </c>
      <c r="AT61" s="2">
        <v>1</v>
      </c>
      <c r="AV61" s="4" t="s">
        <v>270</v>
      </c>
      <c r="AW61" s="2"/>
      <c r="AX61" s="2"/>
      <c r="AY61" s="2"/>
      <c r="AZ61" s="2">
        <v>1</v>
      </c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>
        <v>1</v>
      </c>
    </row>
    <row r="62" spans="1:66">
      <c r="B62">
        <v>2013</v>
      </c>
      <c r="C62" t="s">
        <v>22</v>
      </c>
      <c r="D62" s="2">
        <v>1</v>
      </c>
      <c r="E62" s="2">
        <v>1</v>
      </c>
      <c r="F62" s="2">
        <v>0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  <c r="L62" s="2">
        <v>1</v>
      </c>
      <c r="M62" s="2">
        <v>1</v>
      </c>
      <c r="N62" s="2">
        <v>0</v>
      </c>
      <c r="O62" s="2">
        <v>0</v>
      </c>
      <c r="P62" s="2">
        <v>1</v>
      </c>
      <c r="Q62" s="2">
        <v>0</v>
      </c>
      <c r="R62" s="2">
        <v>0</v>
      </c>
      <c r="S62" s="2">
        <v>1</v>
      </c>
      <c r="U62" s="19" t="str">
        <f t="shared" si="1"/>
        <v>Mark Simpson</v>
      </c>
      <c r="V62" s="19">
        <f t="shared" si="2"/>
        <v>2013</v>
      </c>
      <c r="W62" s="19" t="str">
        <f t="shared" si="3"/>
        <v>Playoffs</v>
      </c>
      <c r="X62" s="19" t="str">
        <f t="shared" si="4"/>
        <v>Mark Simpson 2013</v>
      </c>
      <c r="Y62" s="19" t="str">
        <f>COUNTIF($D62:D62, 1)&amp;"-"&amp;COUNTIF($D62:D62, 0)&amp;"-"&amp;COUNTIF($D62:D62, 0.5)</f>
        <v>1-0-0</v>
      </c>
      <c r="Z62" s="19" t="str">
        <f>COUNTIF($D62:E62, 1)&amp;"-"&amp;COUNTIF($D62:E62, 0)&amp;"-"&amp;COUNTIF($D62:E62, 0.5)</f>
        <v>2-0-0</v>
      </c>
      <c r="AA62" s="19" t="str">
        <f>COUNTIF($D62:F62, 1)&amp;"-"&amp;COUNTIF($D62:F62, 0)&amp;"-"&amp;COUNTIF($D62:F62, 0.5)</f>
        <v>2-1-0</v>
      </c>
      <c r="AB62" s="19" t="str">
        <f>COUNTIF($D62:G62, 1)&amp;"-"&amp;COUNTIF($D62:G62, 0)&amp;"-"&amp;COUNTIF($D62:G62, 0.5)</f>
        <v>2-2-0</v>
      </c>
      <c r="AC62" s="19" t="str">
        <f>COUNTIF($D62:H62, 1)&amp;"-"&amp;COUNTIF($D62:H62, 0)&amp;"-"&amp;COUNTIF($D62:H62, 0.5)</f>
        <v>3-2-0</v>
      </c>
      <c r="AD62" s="19" t="str">
        <f>COUNTIF($D62:I62, 1)&amp;"-"&amp;COUNTIF($D62:I62, 0)&amp;"-"&amp;COUNTIF($D62:I62, 0.5)</f>
        <v>3-3-0</v>
      </c>
      <c r="AE62" s="19" t="str">
        <f>COUNTIF($D62:J62, 1)&amp;"-"&amp;COUNTIF($D62:J62, 0)&amp;"-"&amp;COUNTIF($D62:J62, 0.5)</f>
        <v>4-3-0</v>
      </c>
      <c r="AF62" s="19" t="str">
        <f>COUNTIF($D62:K62, 1)&amp;"-"&amp;COUNTIF($D62:K62, 0)&amp;"-"&amp;COUNTIF($D62:K62, 0.5)</f>
        <v>4-4-0</v>
      </c>
      <c r="AG62" s="19" t="str">
        <f>COUNTIF($D62:L62, 1)&amp;"-"&amp;COUNTIF($D62:L62, 0)&amp;"-"&amp;COUNTIF($D62:L62, 0.5)</f>
        <v>5-4-0</v>
      </c>
      <c r="AH62" s="19" t="str">
        <f>COUNTIF($D62:M62, 1)&amp;"-"&amp;COUNTIF($D62:M62, 0)&amp;"-"&amp;COUNTIF($D62:M62, 0.5)</f>
        <v>6-4-0</v>
      </c>
      <c r="AI62" s="19" t="str">
        <f>COUNTIF($D62:N62, 1)&amp;"-"&amp;COUNTIF($D62:N62, 0)&amp;"-"&amp;COUNTIF($D62:N62, 0.5)</f>
        <v>6-5-0</v>
      </c>
      <c r="AJ62" s="19" t="str">
        <f>COUNTIF($D62:O62, 1)&amp;"-"&amp;COUNTIF($D62:O62, 0)&amp;"-"&amp;COUNTIF($D62:O62, 0.5)</f>
        <v>6-6-0</v>
      </c>
      <c r="AK62" s="19" t="str">
        <f>COUNTIF($D62:P62, 1)&amp;"-"&amp;COUNTIF($D62:P62, 0)&amp;"-"&amp;COUNTIF($D62:P62, 0.5)</f>
        <v>7-6-0</v>
      </c>
      <c r="AL62" s="19" t="str">
        <f>COUNTIF($D62:Q62, 1)&amp;"-"&amp;COUNTIF($D62:Q62, 0)&amp;"-"&amp;COUNTIF($D62:Q62, 0.5)</f>
        <v>7-7-0</v>
      </c>
      <c r="AM62" s="19" t="str">
        <f>COUNTIF($D62:R62, 1)&amp;"-"&amp;COUNTIF($D62:R62, 0)&amp;"-"&amp;COUNTIF($D62:R62, 0.5)</f>
        <v>7-8-0</v>
      </c>
      <c r="AN62" s="19" t="str">
        <f>COUNTIF($D62:S62, 1)&amp;"-"&amp;COUNTIF($D62:S62, 0)&amp;"-"&amp;COUNTIF($D62:S62, 0.5)</f>
        <v>8-8-0</v>
      </c>
      <c r="AQ62" s="4" t="s">
        <v>134</v>
      </c>
      <c r="AR62" s="2"/>
      <c r="AS62" s="2">
        <v>1</v>
      </c>
      <c r="AT62" s="2">
        <v>1</v>
      </c>
      <c r="AV62" s="4" t="s">
        <v>134</v>
      </c>
      <c r="AW62" s="2">
        <v>1</v>
      </c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>
        <v>1</v>
      </c>
    </row>
    <row r="63" spans="1:66">
      <c r="B63">
        <v>2014</v>
      </c>
      <c r="C63" t="s">
        <v>22</v>
      </c>
      <c r="D63" s="2">
        <v>1</v>
      </c>
      <c r="E63" s="2">
        <v>1</v>
      </c>
      <c r="F63" s="2">
        <v>0</v>
      </c>
      <c r="G63" s="2">
        <v>1</v>
      </c>
      <c r="H63" s="2">
        <v>1</v>
      </c>
      <c r="I63" s="2">
        <v>1</v>
      </c>
      <c r="J63" s="2">
        <v>0</v>
      </c>
      <c r="K63" s="2">
        <v>0</v>
      </c>
      <c r="L63" s="2">
        <v>0</v>
      </c>
      <c r="M63" s="2">
        <v>1</v>
      </c>
      <c r="N63" s="2">
        <v>1</v>
      </c>
      <c r="O63" s="2">
        <v>0</v>
      </c>
      <c r="P63" s="2">
        <v>1</v>
      </c>
      <c r="Q63" s="2">
        <v>1</v>
      </c>
      <c r="R63" s="2">
        <v>1</v>
      </c>
      <c r="S63" s="2">
        <v>0</v>
      </c>
      <c r="U63" s="19" t="str">
        <f t="shared" si="1"/>
        <v>Mark Simpson</v>
      </c>
      <c r="V63" s="19">
        <f t="shared" si="2"/>
        <v>2014</v>
      </c>
      <c r="W63" s="19" t="str">
        <f t="shared" si="3"/>
        <v>Playoffs</v>
      </c>
      <c r="X63" s="19" t="str">
        <f t="shared" si="4"/>
        <v>Mark Simpson 2014</v>
      </c>
      <c r="Y63" s="19" t="str">
        <f>COUNTIF($D63:D63, 1)&amp;"-"&amp;COUNTIF($D63:D63, 0)&amp;"-"&amp;COUNTIF($D63:D63, 0.5)</f>
        <v>1-0-0</v>
      </c>
      <c r="Z63" s="19" t="str">
        <f>COUNTIF($D63:E63, 1)&amp;"-"&amp;COUNTIF($D63:E63, 0)&amp;"-"&amp;COUNTIF($D63:E63, 0.5)</f>
        <v>2-0-0</v>
      </c>
      <c r="AA63" s="19" t="str">
        <f>COUNTIF($D63:F63, 1)&amp;"-"&amp;COUNTIF($D63:F63, 0)&amp;"-"&amp;COUNTIF($D63:F63, 0.5)</f>
        <v>2-1-0</v>
      </c>
      <c r="AB63" s="19" t="str">
        <f>COUNTIF($D63:G63, 1)&amp;"-"&amp;COUNTIF($D63:G63, 0)&amp;"-"&amp;COUNTIF($D63:G63, 0.5)</f>
        <v>3-1-0</v>
      </c>
      <c r="AC63" s="19" t="str">
        <f>COUNTIF($D63:H63, 1)&amp;"-"&amp;COUNTIF($D63:H63, 0)&amp;"-"&amp;COUNTIF($D63:H63, 0.5)</f>
        <v>4-1-0</v>
      </c>
      <c r="AD63" s="19" t="str">
        <f>COUNTIF($D63:I63, 1)&amp;"-"&amp;COUNTIF($D63:I63, 0)&amp;"-"&amp;COUNTIF($D63:I63, 0.5)</f>
        <v>5-1-0</v>
      </c>
      <c r="AE63" s="19" t="str">
        <f>COUNTIF($D63:J63, 1)&amp;"-"&amp;COUNTIF($D63:J63, 0)&amp;"-"&amp;COUNTIF($D63:J63, 0.5)</f>
        <v>5-2-0</v>
      </c>
      <c r="AF63" s="19" t="str">
        <f>COUNTIF($D63:K63, 1)&amp;"-"&amp;COUNTIF($D63:K63, 0)&amp;"-"&amp;COUNTIF($D63:K63, 0.5)</f>
        <v>5-3-0</v>
      </c>
      <c r="AG63" s="19" t="str">
        <f>COUNTIF($D63:L63, 1)&amp;"-"&amp;COUNTIF($D63:L63, 0)&amp;"-"&amp;COUNTIF($D63:L63, 0.5)</f>
        <v>5-4-0</v>
      </c>
      <c r="AH63" s="19" t="str">
        <f>COUNTIF($D63:M63, 1)&amp;"-"&amp;COUNTIF($D63:M63, 0)&amp;"-"&amp;COUNTIF($D63:M63, 0.5)</f>
        <v>6-4-0</v>
      </c>
      <c r="AI63" s="19" t="str">
        <f>COUNTIF($D63:N63, 1)&amp;"-"&amp;COUNTIF($D63:N63, 0)&amp;"-"&amp;COUNTIF($D63:N63, 0.5)</f>
        <v>7-4-0</v>
      </c>
      <c r="AJ63" s="19" t="str">
        <f>COUNTIF($D63:O63, 1)&amp;"-"&amp;COUNTIF($D63:O63, 0)&amp;"-"&amp;COUNTIF($D63:O63, 0.5)</f>
        <v>7-5-0</v>
      </c>
      <c r="AK63" s="19" t="str">
        <f>COUNTIF($D63:P63, 1)&amp;"-"&amp;COUNTIF($D63:P63, 0)&amp;"-"&amp;COUNTIF($D63:P63, 0.5)</f>
        <v>8-5-0</v>
      </c>
      <c r="AL63" s="19" t="str">
        <f>COUNTIF($D63:Q63, 1)&amp;"-"&amp;COUNTIF($D63:Q63, 0)&amp;"-"&amp;COUNTIF($D63:Q63, 0.5)</f>
        <v>9-5-0</v>
      </c>
      <c r="AM63" s="19" t="str">
        <f>COUNTIF($D63:R63, 1)&amp;"-"&amp;COUNTIF($D63:R63, 0)&amp;"-"&amp;COUNTIF($D63:R63, 0.5)</f>
        <v>10-5-0</v>
      </c>
      <c r="AN63" s="19" t="str">
        <f>COUNTIF($D63:S63, 1)&amp;"-"&amp;COUNTIF($D63:S63, 0)&amp;"-"&amp;COUNTIF($D63:S63, 0.5)</f>
        <v>10-6-0</v>
      </c>
      <c r="AQ63" s="4" t="s">
        <v>135</v>
      </c>
      <c r="AR63" s="2">
        <v>1</v>
      </c>
      <c r="AS63" s="2"/>
      <c r="AT63" s="2">
        <v>1</v>
      </c>
      <c r="AV63" s="4" t="s">
        <v>135</v>
      </c>
      <c r="AW63" s="2"/>
      <c r="AX63" s="2"/>
      <c r="AY63" s="2"/>
      <c r="AZ63" s="2"/>
      <c r="BA63" s="2"/>
      <c r="BB63" s="2"/>
      <c r="BC63" s="2"/>
      <c r="BD63" s="2">
        <v>1</v>
      </c>
      <c r="BE63" s="2"/>
      <c r="BF63" s="2"/>
      <c r="BG63" s="2"/>
      <c r="BH63" s="2"/>
      <c r="BI63" s="2"/>
      <c r="BJ63" s="2"/>
      <c r="BK63" s="2"/>
      <c r="BL63" s="2"/>
      <c r="BM63" s="2"/>
      <c r="BN63" s="2">
        <v>1</v>
      </c>
    </row>
    <row r="64" spans="1:66">
      <c r="B64">
        <v>2015</v>
      </c>
      <c r="C64" t="s">
        <v>63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1</v>
      </c>
      <c r="M64" s="2">
        <v>1</v>
      </c>
      <c r="N64" s="2">
        <v>0</v>
      </c>
      <c r="O64" s="2">
        <v>1</v>
      </c>
      <c r="P64" s="2">
        <v>1</v>
      </c>
      <c r="Q64" s="2">
        <v>1</v>
      </c>
      <c r="R64" s="2">
        <v>1</v>
      </c>
      <c r="S64" s="2">
        <v>0</v>
      </c>
      <c r="U64" s="19" t="str">
        <f t="shared" si="1"/>
        <v>Mark Simpson</v>
      </c>
      <c r="V64" s="19">
        <f t="shared" si="2"/>
        <v>2015</v>
      </c>
      <c r="W64" s="19" t="str">
        <f t="shared" si="3"/>
        <v>Missed</v>
      </c>
      <c r="X64" s="19" t="str">
        <f t="shared" si="4"/>
        <v>Mark Simpson 2015</v>
      </c>
      <c r="Y64" s="19" t="str">
        <f>COUNTIF($D64:D64, 1)&amp;"-"&amp;COUNTIF($D64:D64, 0)&amp;"-"&amp;COUNTIF($D64:D64, 0.5)</f>
        <v>0-1-0</v>
      </c>
      <c r="Z64" s="19" t="str">
        <f>COUNTIF($D64:E64, 1)&amp;"-"&amp;COUNTIF($D64:E64, 0)&amp;"-"&amp;COUNTIF($D64:E64, 0.5)</f>
        <v>0-2-0</v>
      </c>
      <c r="AA64" s="19" t="str">
        <f>COUNTIF($D64:F64, 1)&amp;"-"&amp;COUNTIF($D64:F64, 0)&amp;"-"&amp;COUNTIF($D64:F64, 0.5)</f>
        <v>0-3-0</v>
      </c>
      <c r="AB64" s="19" t="str">
        <f>COUNTIF($D64:G64, 1)&amp;"-"&amp;COUNTIF($D64:G64, 0)&amp;"-"&amp;COUNTIF($D64:G64, 0.5)</f>
        <v>0-4-0</v>
      </c>
      <c r="AC64" s="19" t="str">
        <f>COUNTIF($D64:H64, 1)&amp;"-"&amp;COUNTIF($D64:H64, 0)&amp;"-"&amp;COUNTIF($D64:H64, 0.5)</f>
        <v>0-5-0</v>
      </c>
      <c r="AD64" s="19" t="str">
        <f>COUNTIF($D64:I64, 1)&amp;"-"&amp;COUNTIF($D64:I64, 0)&amp;"-"&amp;COUNTIF($D64:I64, 0.5)</f>
        <v>0-6-0</v>
      </c>
      <c r="AE64" s="19" t="str">
        <f>COUNTIF($D64:J64, 1)&amp;"-"&amp;COUNTIF($D64:J64, 0)&amp;"-"&amp;COUNTIF($D64:J64, 0.5)</f>
        <v>0-7-0</v>
      </c>
      <c r="AF64" s="19" t="str">
        <f>COUNTIF($D64:K64, 1)&amp;"-"&amp;COUNTIF($D64:K64, 0)&amp;"-"&amp;COUNTIF($D64:K64, 0.5)</f>
        <v>1-7-0</v>
      </c>
      <c r="AG64" s="19" t="str">
        <f>COUNTIF($D64:L64, 1)&amp;"-"&amp;COUNTIF($D64:L64, 0)&amp;"-"&amp;COUNTIF($D64:L64, 0.5)</f>
        <v>2-7-0</v>
      </c>
      <c r="AH64" s="19" t="str">
        <f>COUNTIF($D64:M64, 1)&amp;"-"&amp;COUNTIF($D64:M64, 0)&amp;"-"&amp;COUNTIF($D64:M64, 0.5)</f>
        <v>3-7-0</v>
      </c>
      <c r="AI64" s="19" t="str">
        <f>COUNTIF($D64:N64, 1)&amp;"-"&amp;COUNTIF($D64:N64, 0)&amp;"-"&amp;COUNTIF($D64:N64, 0.5)</f>
        <v>3-8-0</v>
      </c>
      <c r="AJ64" s="19" t="str">
        <f>COUNTIF($D64:O64, 1)&amp;"-"&amp;COUNTIF($D64:O64, 0)&amp;"-"&amp;COUNTIF($D64:O64, 0.5)</f>
        <v>4-8-0</v>
      </c>
      <c r="AK64" s="19" t="str">
        <f>COUNTIF($D64:P64, 1)&amp;"-"&amp;COUNTIF($D64:P64, 0)&amp;"-"&amp;COUNTIF($D64:P64, 0.5)</f>
        <v>5-8-0</v>
      </c>
      <c r="AL64" s="19" t="str">
        <f>COUNTIF($D64:Q64, 1)&amp;"-"&amp;COUNTIF($D64:Q64, 0)&amp;"-"&amp;COUNTIF($D64:Q64, 0.5)</f>
        <v>6-8-0</v>
      </c>
      <c r="AM64" s="19" t="str">
        <f>COUNTIF($D64:R64, 1)&amp;"-"&amp;COUNTIF($D64:R64, 0)&amp;"-"&amp;COUNTIF($D64:R64, 0.5)</f>
        <v>7-8-0</v>
      </c>
      <c r="AN64" s="19" t="str">
        <f>COUNTIF($D64:S64, 1)&amp;"-"&amp;COUNTIF($D64:S64, 0)&amp;"-"&amp;COUNTIF($D64:S64, 0.5)</f>
        <v>7-9-0</v>
      </c>
      <c r="AQ64" s="4" t="s">
        <v>136</v>
      </c>
      <c r="AR64" s="2">
        <v>1</v>
      </c>
      <c r="AS64" s="2"/>
      <c r="AT64" s="2">
        <v>1</v>
      </c>
      <c r="AV64" s="4" t="s">
        <v>136</v>
      </c>
      <c r="AW64" s="2"/>
      <c r="AX64" s="2"/>
      <c r="AY64" s="2"/>
      <c r="AZ64" s="2"/>
      <c r="BA64" s="2"/>
      <c r="BB64" s="2"/>
      <c r="BC64" s="2"/>
      <c r="BD64" s="2">
        <v>1</v>
      </c>
      <c r="BE64" s="2"/>
      <c r="BF64" s="2"/>
      <c r="BG64" s="2"/>
      <c r="BH64" s="2"/>
      <c r="BI64" s="2"/>
      <c r="BJ64" s="2"/>
      <c r="BK64" s="2"/>
      <c r="BL64" s="2"/>
      <c r="BM64" s="2"/>
      <c r="BN64" s="2">
        <v>1</v>
      </c>
    </row>
    <row r="65" spans="1:66">
      <c r="B65">
        <v>2016</v>
      </c>
      <c r="C65" t="s">
        <v>22</v>
      </c>
      <c r="D65" s="2">
        <v>0</v>
      </c>
      <c r="E65" s="2">
        <v>0</v>
      </c>
      <c r="F65" s="2">
        <v>1</v>
      </c>
      <c r="G65" s="2">
        <v>1</v>
      </c>
      <c r="H65" s="2">
        <v>0</v>
      </c>
      <c r="I65" s="2">
        <v>1</v>
      </c>
      <c r="J65" s="2">
        <v>0</v>
      </c>
      <c r="K65" s="2">
        <v>1</v>
      </c>
      <c r="L65" s="2">
        <v>1</v>
      </c>
      <c r="M65" s="2">
        <v>1</v>
      </c>
      <c r="N65" s="2">
        <v>1</v>
      </c>
      <c r="O65" s="2">
        <v>1</v>
      </c>
      <c r="P65" s="2">
        <v>0</v>
      </c>
      <c r="Q65" s="2">
        <v>0</v>
      </c>
      <c r="R65" s="2">
        <v>1</v>
      </c>
      <c r="S65" s="2">
        <v>0</v>
      </c>
      <c r="U65" s="19" t="str">
        <f t="shared" si="1"/>
        <v>Mark Simpson</v>
      </c>
      <c r="V65" s="19">
        <f t="shared" si="2"/>
        <v>2016</v>
      </c>
      <c r="W65" s="19" t="str">
        <f t="shared" si="3"/>
        <v>Playoffs</v>
      </c>
      <c r="X65" s="19" t="str">
        <f t="shared" si="4"/>
        <v>Mark Simpson 2016</v>
      </c>
      <c r="Y65" s="19" t="str">
        <f>COUNTIF($D65:D65, 1)&amp;"-"&amp;COUNTIF($D65:D65, 0)&amp;"-"&amp;COUNTIF($D65:D65, 0.5)</f>
        <v>0-1-0</v>
      </c>
      <c r="Z65" s="19" t="str">
        <f>COUNTIF($D65:E65, 1)&amp;"-"&amp;COUNTIF($D65:E65, 0)&amp;"-"&amp;COUNTIF($D65:E65, 0.5)</f>
        <v>0-2-0</v>
      </c>
      <c r="AA65" s="19" t="str">
        <f>COUNTIF($D65:F65, 1)&amp;"-"&amp;COUNTIF($D65:F65, 0)&amp;"-"&amp;COUNTIF($D65:F65, 0.5)</f>
        <v>1-2-0</v>
      </c>
      <c r="AB65" s="19" t="str">
        <f>COUNTIF($D65:G65, 1)&amp;"-"&amp;COUNTIF($D65:G65, 0)&amp;"-"&amp;COUNTIF($D65:G65, 0.5)</f>
        <v>2-2-0</v>
      </c>
      <c r="AC65" s="19" t="str">
        <f>COUNTIF($D65:H65, 1)&amp;"-"&amp;COUNTIF($D65:H65, 0)&amp;"-"&amp;COUNTIF($D65:H65, 0.5)</f>
        <v>2-3-0</v>
      </c>
      <c r="AD65" s="19" t="str">
        <f>COUNTIF($D65:I65, 1)&amp;"-"&amp;COUNTIF($D65:I65, 0)&amp;"-"&amp;COUNTIF($D65:I65, 0.5)</f>
        <v>3-3-0</v>
      </c>
      <c r="AE65" s="19" t="str">
        <f>COUNTIF($D65:J65, 1)&amp;"-"&amp;COUNTIF($D65:J65, 0)&amp;"-"&amp;COUNTIF($D65:J65, 0.5)</f>
        <v>3-4-0</v>
      </c>
      <c r="AF65" s="19" t="str">
        <f>COUNTIF($D65:K65, 1)&amp;"-"&amp;COUNTIF($D65:K65, 0)&amp;"-"&amp;COUNTIF($D65:K65, 0.5)</f>
        <v>4-4-0</v>
      </c>
      <c r="AG65" s="19" t="str">
        <f>COUNTIF($D65:L65, 1)&amp;"-"&amp;COUNTIF($D65:L65, 0)&amp;"-"&amp;COUNTIF($D65:L65, 0.5)</f>
        <v>5-4-0</v>
      </c>
      <c r="AH65" s="19" t="str">
        <f>COUNTIF($D65:M65, 1)&amp;"-"&amp;COUNTIF($D65:M65, 0)&amp;"-"&amp;COUNTIF($D65:M65, 0.5)</f>
        <v>6-4-0</v>
      </c>
      <c r="AI65" s="19" t="str">
        <f>COUNTIF($D65:N65, 1)&amp;"-"&amp;COUNTIF($D65:N65, 0)&amp;"-"&amp;COUNTIF($D65:N65, 0.5)</f>
        <v>7-4-0</v>
      </c>
      <c r="AJ65" s="19" t="str">
        <f>COUNTIF($D65:O65, 1)&amp;"-"&amp;COUNTIF($D65:O65, 0)&amp;"-"&amp;COUNTIF($D65:O65, 0.5)</f>
        <v>8-4-0</v>
      </c>
      <c r="AK65" s="19" t="str">
        <f>COUNTIF($D65:P65, 1)&amp;"-"&amp;COUNTIF($D65:P65, 0)&amp;"-"&amp;COUNTIF($D65:P65, 0.5)</f>
        <v>8-5-0</v>
      </c>
      <c r="AL65" s="19" t="str">
        <f>COUNTIF($D65:Q65, 1)&amp;"-"&amp;COUNTIF($D65:Q65, 0)&amp;"-"&amp;COUNTIF($D65:Q65, 0.5)</f>
        <v>8-6-0</v>
      </c>
      <c r="AM65" s="19" t="str">
        <f>COUNTIF($D65:R65, 1)&amp;"-"&amp;COUNTIF($D65:R65, 0)&amp;"-"&amp;COUNTIF($D65:R65, 0.5)</f>
        <v>9-6-0</v>
      </c>
      <c r="AN65" s="19" t="str">
        <f>COUNTIF($D65:S65, 1)&amp;"-"&amp;COUNTIF($D65:S65, 0)&amp;"-"&amp;COUNTIF($D65:S65, 0.5)</f>
        <v>9-7-0</v>
      </c>
      <c r="AQ65" s="4" t="s">
        <v>137</v>
      </c>
      <c r="AR65" s="2"/>
      <c r="AS65" s="2">
        <v>1</v>
      </c>
      <c r="AT65" s="2">
        <v>1</v>
      </c>
      <c r="AV65" s="4" t="s">
        <v>137</v>
      </c>
      <c r="AW65" s="2"/>
      <c r="AX65" s="2"/>
      <c r="AY65" s="2"/>
      <c r="AZ65" s="2"/>
      <c r="BA65" s="2"/>
      <c r="BB65" s="2">
        <v>1</v>
      </c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>
        <v>1</v>
      </c>
    </row>
    <row r="66" spans="1:66">
      <c r="A66" t="s">
        <v>26</v>
      </c>
      <c r="B66">
        <v>2013</v>
      </c>
      <c r="C66" t="s">
        <v>63</v>
      </c>
      <c r="D66" s="2">
        <v>0</v>
      </c>
      <c r="E66" s="2">
        <v>0</v>
      </c>
      <c r="F66" s="2">
        <v>0</v>
      </c>
      <c r="G66" s="2">
        <v>1</v>
      </c>
      <c r="H66" s="2">
        <v>0</v>
      </c>
      <c r="I66" s="2">
        <v>1</v>
      </c>
      <c r="J66" s="2">
        <v>1</v>
      </c>
      <c r="K66" s="2">
        <v>1</v>
      </c>
      <c r="L66" s="2">
        <v>1</v>
      </c>
      <c r="M66" s="2">
        <v>0</v>
      </c>
      <c r="N66" s="2">
        <v>1</v>
      </c>
      <c r="O66" s="2">
        <v>0</v>
      </c>
      <c r="P66" s="2">
        <v>0</v>
      </c>
      <c r="Q66" s="2">
        <v>1</v>
      </c>
      <c r="R66" s="2">
        <v>1</v>
      </c>
      <c r="S66" s="2">
        <v>1</v>
      </c>
      <c r="U66" s="19" t="str">
        <f t="shared" si="1"/>
        <v>Mat Ward</v>
      </c>
      <c r="V66" s="19">
        <f t="shared" si="2"/>
        <v>2013</v>
      </c>
      <c r="W66" s="19" t="str">
        <f t="shared" si="3"/>
        <v>Missed</v>
      </c>
      <c r="X66" s="19" t="str">
        <f t="shared" si="4"/>
        <v>Mat Ward 2013</v>
      </c>
      <c r="Y66" s="19" t="str">
        <f>COUNTIF($D66:D66, 1)&amp;"-"&amp;COUNTIF($D66:D66, 0)&amp;"-"&amp;COUNTIF($D66:D66, 0.5)</f>
        <v>0-1-0</v>
      </c>
      <c r="Z66" s="19" t="str">
        <f>COUNTIF($D66:E66, 1)&amp;"-"&amp;COUNTIF($D66:E66, 0)&amp;"-"&amp;COUNTIF($D66:E66, 0.5)</f>
        <v>0-2-0</v>
      </c>
      <c r="AA66" s="19" t="str">
        <f>COUNTIF($D66:F66, 1)&amp;"-"&amp;COUNTIF($D66:F66, 0)&amp;"-"&amp;COUNTIF($D66:F66, 0.5)</f>
        <v>0-3-0</v>
      </c>
      <c r="AB66" s="19" t="str">
        <f>COUNTIF($D66:G66, 1)&amp;"-"&amp;COUNTIF($D66:G66, 0)&amp;"-"&amp;COUNTIF($D66:G66, 0.5)</f>
        <v>1-3-0</v>
      </c>
      <c r="AC66" s="19" t="str">
        <f>COUNTIF($D66:H66, 1)&amp;"-"&amp;COUNTIF($D66:H66, 0)&amp;"-"&amp;COUNTIF($D66:H66, 0.5)</f>
        <v>1-4-0</v>
      </c>
      <c r="AD66" s="19" t="str">
        <f>COUNTIF($D66:I66, 1)&amp;"-"&amp;COUNTIF($D66:I66, 0)&amp;"-"&amp;COUNTIF($D66:I66, 0.5)</f>
        <v>2-4-0</v>
      </c>
      <c r="AE66" s="19" t="str">
        <f>COUNTIF($D66:J66, 1)&amp;"-"&amp;COUNTIF($D66:J66, 0)&amp;"-"&amp;COUNTIF($D66:J66, 0.5)</f>
        <v>3-4-0</v>
      </c>
      <c r="AF66" s="19" t="str">
        <f>COUNTIF($D66:K66, 1)&amp;"-"&amp;COUNTIF($D66:K66, 0)&amp;"-"&amp;COUNTIF($D66:K66, 0.5)</f>
        <v>4-4-0</v>
      </c>
      <c r="AG66" s="19" t="str">
        <f>COUNTIF($D66:L66, 1)&amp;"-"&amp;COUNTIF($D66:L66, 0)&amp;"-"&amp;COUNTIF($D66:L66, 0.5)</f>
        <v>5-4-0</v>
      </c>
      <c r="AH66" s="19" t="str">
        <f>COUNTIF($D66:M66, 1)&amp;"-"&amp;COUNTIF($D66:M66, 0)&amp;"-"&amp;COUNTIF($D66:M66, 0.5)</f>
        <v>5-5-0</v>
      </c>
      <c r="AI66" s="19" t="str">
        <f>COUNTIF($D66:N66, 1)&amp;"-"&amp;COUNTIF($D66:N66, 0)&amp;"-"&amp;COUNTIF($D66:N66, 0.5)</f>
        <v>6-5-0</v>
      </c>
      <c r="AJ66" s="19" t="str">
        <f>COUNTIF($D66:O66, 1)&amp;"-"&amp;COUNTIF($D66:O66, 0)&amp;"-"&amp;COUNTIF($D66:O66, 0.5)</f>
        <v>6-6-0</v>
      </c>
      <c r="AK66" s="19" t="str">
        <f>COUNTIF($D66:P66, 1)&amp;"-"&amp;COUNTIF($D66:P66, 0)&amp;"-"&amp;COUNTIF($D66:P66, 0.5)</f>
        <v>6-7-0</v>
      </c>
      <c r="AL66" s="19" t="str">
        <f>COUNTIF($D66:Q66, 1)&amp;"-"&amp;COUNTIF($D66:Q66, 0)&amp;"-"&amp;COUNTIF($D66:Q66, 0.5)</f>
        <v>7-7-0</v>
      </c>
      <c r="AM66" s="19" t="str">
        <f>COUNTIF($D66:R66, 1)&amp;"-"&amp;COUNTIF($D66:R66, 0)&amp;"-"&amp;COUNTIF($D66:R66, 0.5)</f>
        <v>8-7-0</v>
      </c>
      <c r="AN66" s="19" t="str">
        <f>COUNTIF($D66:S66, 1)&amp;"-"&amp;COUNTIF($D66:S66, 0)&amp;"-"&amp;COUNTIF($D66:S66, 0.5)</f>
        <v>9-7-0</v>
      </c>
      <c r="AQ66" s="4" t="s">
        <v>271</v>
      </c>
      <c r="AR66" s="2"/>
      <c r="AS66" s="2">
        <v>1</v>
      </c>
      <c r="AT66" s="2">
        <v>1</v>
      </c>
      <c r="AV66" s="4" t="s">
        <v>271</v>
      </c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>
        <v>1</v>
      </c>
      <c r="BM66" s="2"/>
      <c r="BN66" s="2">
        <v>1</v>
      </c>
    </row>
    <row r="67" spans="1:66">
      <c r="B67">
        <v>2014</v>
      </c>
      <c r="C67" t="s">
        <v>22</v>
      </c>
      <c r="D67" s="2">
        <v>1</v>
      </c>
      <c r="E67" s="2">
        <v>1</v>
      </c>
      <c r="F67" s="2">
        <v>0</v>
      </c>
      <c r="G67" s="2">
        <v>0</v>
      </c>
      <c r="H67" s="2">
        <v>1</v>
      </c>
      <c r="I67" s="2">
        <v>0</v>
      </c>
      <c r="J67" s="2">
        <v>0</v>
      </c>
      <c r="K67" s="2">
        <v>1</v>
      </c>
      <c r="L67" s="2">
        <v>1</v>
      </c>
      <c r="M67" s="2">
        <v>1</v>
      </c>
      <c r="N67" s="2">
        <v>1</v>
      </c>
      <c r="O67" s="2">
        <v>0</v>
      </c>
      <c r="P67" s="2">
        <v>0</v>
      </c>
      <c r="Q67" s="2">
        <v>0</v>
      </c>
      <c r="R67" s="2">
        <v>1</v>
      </c>
      <c r="S67" s="2">
        <v>0</v>
      </c>
      <c r="U67" s="19" t="str">
        <f t="shared" si="1"/>
        <v>Mat Ward</v>
      </c>
      <c r="V67" s="19">
        <f t="shared" si="2"/>
        <v>2014</v>
      </c>
      <c r="W67" s="19" t="str">
        <f t="shared" si="3"/>
        <v>Playoffs</v>
      </c>
      <c r="X67" s="19" t="str">
        <f t="shared" si="4"/>
        <v>Mat Ward 2014</v>
      </c>
      <c r="Y67" s="19" t="str">
        <f>COUNTIF($D67:D67, 1)&amp;"-"&amp;COUNTIF($D67:D67, 0)&amp;"-"&amp;COUNTIF($D67:D67, 0.5)</f>
        <v>1-0-0</v>
      </c>
      <c r="Z67" s="19" t="str">
        <f>COUNTIF($D67:E67, 1)&amp;"-"&amp;COUNTIF($D67:E67, 0)&amp;"-"&amp;COUNTIF($D67:E67, 0.5)</f>
        <v>2-0-0</v>
      </c>
      <c r="AA67" s="19" t="str">
        <f>COUNTIF($D67:F67, 1)&amp;"-"&amp;COUNTIF($D67:F67, 0)&amp;"-"&amp;COUNTIF($D67:F67, 0.5)</f>
        <v>2-1-0</v>
      </c>
      <c r="AB67" s="19" t="str">
        <f>COUNTIF($D67:G67, 1)&amp;"-"&amp;COUNTIF($D67:G67, 0)&amp;"-"&amp;COUNTIF($D67:G67, 0.5)</f>
        <v>2-2-0</v>
      </c>
      <c r="AC67" s="19" t="str">
        <f>COUNTIF($D67:H67, 1)&amp;"-"&amp;COUNTIF($D67:H67, 0)&amp;"-"&amp;COUNTIF($D67:H67, 0.5)</f>
        <v>3-2-0</v>
      </c>
      <c r="AD67" s="19" t="str">
        <f>COUNTIF($D67:I67, 1)&amp;"-"&amp;COUNTIF($D67:I67, 0)&amp;"-"&amp;COUNTIF($D67:I67, 0.5)</f>
        <v>3-3-0</v>
      </c>
      <c r="AE67" s="19" t="str">
        <f>COUNTIF($D67:J67, 1)&amp;"-"&amp;COUNTIF($D67:J67, 0)&amp;"-"&amp;COUNTIF($D67:J67, 0.5)</f>
        <v>3-4-0</v>
      </c>
      <c r="AF67" s="19" t="str">
        <f>COUNTIF($D67:K67, 1)&amp;"-"&amp;COUNTIF($D67:K67, 0)&amp;"-"&amp;COUNTIF($D67:K67, 0.5)</f>
        <v>4-4-0</v>
      </c>
      <c r="AG67" s="19" t="str">
        <f>COUNTIF($D67:L67, 1)&amp;"-"&amp;COUNTIF($D67:L67, 0)&amp;"-"&amp;COUNTIF($D67:L67, 0.5)</f>
        <v>5-4-0</v>
      </c>
      <c r="AH67" s="19" t="str">
        <f>COUNTIF($D67:M67, 1)&amp;"-"&amp;COUNTIF($D67:M67, 0)&amp;"-"&amp;COUNTIF($D67:M67, 0.5)</f>
        <v>6-4-0</v>
      </c>
      <c r="AI67" s="19" t="str">
        <f>COUNTIF($D67:N67, 1)&amp;"-"&amp;COUNTIF($D67:N67, 0)&amp;"-"&amp;COUNTIF($D67:N67, 0.5)</f>
        <v>7-4-0</v>
      </c>
      <c r="AJ67" s="19" t="str">
        <f>COUNTIF($D67:O67, 1)&amp;"-"&amp;COUNTIF($D67:O67, 0)&amp;"-"&amp;COUNTIF($D67:O67, 0.5)</f>
        <v>7-5-0</v>
      </c>
      <c r="AK67" s="19" t="str">
        <f>COUNTIF($D67:P67, 1)&amp;"-"&amp;COUNTIF($D67:P67, 0)&amp;"-"&amp;COUNTIF($D67:P67, 0.5)</f>
        <v>7-6-0</v>
      </c>
      <c r="AL67" s="19" t="str">
        <f>COUNTIF($D67:Q67, 1)&amp;"-"&amp;COUNTIF($D67:Q67, 0)&amp;"-"&amp;COUNTIF($D67:Q67, 0.5)</f>
        <v>7-7-0</v>
      </c>
      <c r="AM67" s="19" t="str">
        <f>COUNTIF($D67:R67, 1)&amp;"-"&amp;COUNTIF($D67:R67, 0)&amp;"-"&amp;COUNTIF($D67:R67, 0.5)</f>
        <v>8-7-0</v>
      </c>
      <c r="AN67" s="19" t="str">
        <f>COUNTIF($D67:S67, 1)&amp;"-"&amp;COUNTIF($D67:S67, 0)&amp;"-"&amp;COUNTIF($D67:S67, 0.5)</f>
        <v>8-8-0</v>
      </c>
      <c r="AQ67" s="4" t="s">
        <v>138</v>
      </c>
      <c r="AR67" s="2"/>
      <c r="AS67" s="2">
        <v>1</v>
      </c>
      <c r="AT67" s="2">
        <v>1</v>
      </c>
      <c r="AV67" s="4" t="s">
        <v>138</v>
      </c>
      <c r="AW67" s="2"/>
      <c r="AX67" s="2"/>
      <c r="AY67" s="2"/>
      <c r="AZ67" s="2"/>
      <c r="BA67" s="2">
        <v>1</v>
      </c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>
        <v>1</v>
      </c>
    </row>
    <row r="68" spans="1:66">
      <c r="B68">
        <v>2015</v>
      </c>
      <c r="C68" t="s">
        <v>22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1</v>
      </c>
      <c r="J68" s="2">
        <v>1</v>
      </c>
      <c r="K68" s="2">
        <v>1</v>
      </c>
      <c r="L68" s="2">
        <v>0</v>
      </c>
      <c r="M68" s="2">
        <v>1</v>
      </c>
      <c r="N68" s="2">
        <v>1</v>
      </c>
      <c r="O68" s="2">
        <v>1</v>
      </c>
      <c r="P68" s="2">
        <v>0</v>
      </c>
      <c r="Q68" s="2">
        <v>1</v>
      </c>
      <c r="R68" s="2">
        <v>0</v>
      </c>
      <c r="S68" s="2">
        <v>0</v>
      </c>
      <c r="U68" s="19" t="str">
        <f t="shared" ref="U68:U94" si="5">IF(A68="", U67, A68)</f>
        <v>Mat Ward</v>
      </c>
      <c r="V68" s="19">
        <f t="shared" ref="V68:V94" si="6">IF(B68="", V67, B68)</f>
        <v>2015</v>
      </c>
      <c r="W68" s="19" t="str">
        <f t="shared" ref="W68:W94" si="7">IF(C68="", W67, C68)</f>
        <v>Playoffs</v>
      </c>
      <c r="X68" s="19" t="str">
        <f t="shared" ref="X68:X94" si="8">U68&amp;" "&amp;V68</f>
        <v>Mat Ward 2015</v>
      </c>
      <c r="Y68" s="19" t="str">
        <f>COUNTIF($D68:D68, 1)&amp;"-"&amp;COUNTIF($D68:D68, 0)&amp;"-"&amp;COUNTIF($D68:D68, 0.5)</f>
        <v>1-0-0</v>
      </c>
      <c r="Z68" s="19" t="str">
        <f>COUNTIF($D68:E68, 1)&amp;"-"&amp;COUNTIF($D68:E68, 0)&amp;"-"&amp;COUNTIF($D68:E68, 0.5)</f>
        <v>2-0-0</v>
      </c>
      <c r="AA68" s="19" t="str">
        <f>COUNTIF($D68:F68, 1)&amp;"-"&amp;COUNTIF($D68:F68, 0)&amp;"-"&amp;COUNTIF($D68:F68, 0.5)</f>
        <v>2-1-0</v>
      </c>
      <c r="AB68" s="19" t="str">
        <f>COUNTIF($D68:G68, 1)&amp;"-"&amp;COUNTIF($D68:G68, 0)&amp;"-"&amp;COUNTIF($D68:G68, 0.5)</f>
        <v>2-2-0</v>
      </c>
      <c r="AC68" s="19" t="str">
        <f>COUNTIF($D68:H68, 1)&amp;"-"&amp;COUNTIF($D68:H68, 0)&amp;"-"&amp;COUNTIF($D68:H68, 0.5)</f>
        <v>2-3-0</v>
      </c>
      <c r="AD68" s="19" t="str">
        <f>COUNTIF($D68:I68, 1)&amp;"-"&amp;COUNTIF($D68:I68, 0)&amp;"-"&amp;COUNTIF($D68:I68, 0.5)</f>
        <v>3-3-0</v>
      </c>
      <c r="AE68" s="19" t="str">
        <f>COUNTIF($D68:J68, 1)&amp;"-"&amp;COUNTIF($D68:J68, 0)&amp;"-"&amp;COUNTIF($D68:J68, 0.5)</f>
        <v>4-3-0</v>
      </c>
      <c r="AF68" s="19" t="str">
        <f>COUNTIF($D68:K68, 1)&amp;"-"&amp;COUNTIF($D68:K68, 0)&amp;"-"&amp;COUNTIF($D68:K68, 0.5)</f>
        <v>5-3-0</v>
      </c>
      <c r="AG68" s="19" t="str">
        <f>COUNTIF($D68:L68, 1)&amp;"-"&amp;COUNTIF($D68:L68, 0)&amp;"-"&amp;COUNTIF($D68:L68, 0.5)</f>
        <v>5-4-0</v>
      </c>
      <c r="AH68" s="19" t="str">
        <f>COUNTIF($D68:M68, 1)&amp;"-"&amp;COUNTIF($D68:M68, 0)&amp;"-"&amp;COUNTIF($D68:M68, 0.5)</f>
        <v>6-4-0</v>
      </c>
      <c r="AI68" s="19" t="str">
        <f>COUNTIF($D68:N68, 1)&amp;"-"&amp;COUNTIF($D68:N68, 0)&amp;"-"&amp;COUNTIF($D68:N68, 0.5)</f>
        <v>7-4-0</v>
      </c>
      <c r="AJ68" s="19" t="str">
        <f>COUNTIF($D68:O68, 1)&amp;"-"&amp;COUNTIF($D68:O68, 0)&amp;"-"&amp;COUNTIF($D68:O68, 0.5)</f>
        <v>8-4-0</v>
      </c>
      <c r="AK68" s="19" t="str">
        <f>COUNTIF($D68:P68, 1)&amp;"-"&amp;COUNTIF($D68:P68, 0)&amp;"-"&amp;COUNTIF($D68:P68, 0.5)</f>
        <v>8-5-0</v>
      </c>
      <c r="AL68" s="19" t="str">
        <f>COUNTIF($D68:Q68, 1)&amp;"-"&amp;COUNTIF($D68:Q68, 0)&amp;"-"&amp;COUNTIF($D68:Q68, 0.5)</f>
        <v>9-5-0</v>
      </c>
      <c r="AM68" s="19" t="str">
        <f>COUNTIF($D68:R68, 1)&amp;"-"&amp;COUNTIF($D68:R68, 0)&amp;"-"&amp;COUNTIF($D68:R68, 0.5)</f>
        <v>9-6-0</v>
      </c>
      <c r="AN68" s="19" t="str">
        <f>COUNTIF($D68:S68, 1)&amp;"-"&amp;COUNTIF($D68:S68, 0)&amp;"-"&amp;COUNTIF($D68:S68, 0.5)</f>
        <v>9-7-0</v>
      </c>
      <c r="AQ68" s="4" t="s">
        <v>139</v>
      </c>
      <c r="AR68" s="2">
        <v>1</v>
      </c>
      <c r="AS68" s="2"/>
      <c r="AT68" s="2">
        <v>1</v>
      </c>
      <c r="AV68" s="4" t="s">
        <v>139</v>
      </c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>
        <v>1</v>
      </c>
      <c r="BI68" s="2"/>
      <c r="BJ68" s="2"/>
      <c r="BK68" s="2"/>
      <c r="BL68" s="2"/>
      <c r="BM68" s="2"/>
      <c r="BN68" s="2">
        <v>1</v>
      </c>
    </row>
    <row r="69" spans="1:66">
      <c r="B69">
        <v>2016</v>
      </c>
      <c r="C69" t="s">
        <v>22</v>
      </c>
      <c r="D69" s="2">
        <v>1</v>
      </c>
      <c r="E69" s="2">
        <v>0</v>
      </c>
      <c r="F69" s="2">
        <v>1</v>
      </c>
      <c r="G69" s="2">
        <v>0</v>
      </c>
      <c r="H69" s="2">
        <v>1</v>
      </c>
      <c r="I69" s="2">
        <v>0</v>
      </c>
      <c r="J69" s="2">
        <v>0</v>
      </c>
      <c r="K69" s="2">
        <v>0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0</v>
      </c>
      <c r="S69" s="2">
        <v>0</v>
      </c>
      <c r="U69" s="19" t="str">
        <f t="shared" si="5"/>
        <v>Mat Ward</v>
      </c>
      <c r="V69" s="19">
        <f t="shared" si="6"/>
        <v>2016</v>
      </c>
      <c r="W69" s="19" t="str">
        <f t="shared" si="7"/>
        <v>Playoffs</v>
      </c>
      <c r="X69" s="19" t="str">
        <f t="shared" si="8"/>
        <v>Mat Ward 2016</v>
      </c>
      <c r="Y69" s="19" t="str">
        <f>COUNTIF($D69:D69, 1)&amp;"-"&amp;COUNTIF($D69:D69, 0)&amp;"-"&amp;COUNTIF($D69:D69, 0.5)</f>
        <v>1-0-0</v>
      </c>
      <c r="Z69" s="19" t="str">
        <f>COUNTIF($D69:E69, 1)&amp;"-"&amp;COUNTIF($D69:E69, 0)&amp;"-"&amp;COUNTIF($D69:E69, 0.5)</f>
        <v>1-1-0</v>
      </c>
      <c r="AA69" s="19" t="str">
        <f>COUNTIF($D69:F69, 1)&amp;"-"&amp;COUNTIF($D69:F69, 0)&amp;"-"&amp;COUNTIF($D69:F69, 0.5)</f>
        <v>2-1-0</v>
      </c>
      <c r="AB69" s="19" t="str">
        <f>COUNTIF($D69:G69, 1)&amp;"-"&amp;COUNTIF($D69:G69, 0)&amp;"-"&amp;COUNTIF($D69:G69, 0.5)</f>
        <v>2-2-0</v>
      </c>
      <c r="AC69" s="19" t="str">
        <f>COUNTIF($D69:H69, 1)&amp;"-"&amp;COUNTIF($D69:H69, 0)&amp;"-"&amp;COUNTIF($D69:H69, 0.5)</f>
        <v>3-2-0</v>
      </c>
      <c r="AD69" s="19" t="str">
        <f>COUNTIF($D69:I69, 1)&amp;"-"&amp;COUNTIF($D69:I69, 0)&amp;"-"&amp;COUNTIF($D69:I69, 0.5)</f>
        <v>3-3-0</v>
      </c>
      <c r="AE69" s="19" t="str">
        <f>COUNTIF($D69:J69, 1)&amp;"-"&amp;COUNTIF($D69:J69, 0)&amp;"-"&amp;COUNTIF($D69:J69, 0.5)</f>
        <v>3-4-0</v>
      </c>
      <c r="AF69" s="19" t="str">
        <f>COUNTIF($D69:K69, 1)&amp;"-"&amp;COUNTIF($D69:K69, 0)&amp;"-"&amp;COUNTIF($D69:K69, 0.5)</f>
        <v>3-5-0</v>
      </c>
      <c r="AG69" s="19" t="str">
        <f>COUNTIF($D69:L69, 1)&amp;"-"&amp;COUNTIF($D69:L69, 0)&amp;"-"&amp;COUNTIF($D69:L69, 0.5)</f>
        <v>4-5-0</v>
      </c>
      <c r="AH69" s="19" t="str">
        <f>COUNTIF($D69:M69, 1)&amp;"-"&amp;COUNTIF($D69:M69, 0)&amp;"-"&amp;COUNTIF($D69:M69, 0.5)</f>
        <v>5-5-0</v>
      </c>
      <c r="AI69" s="19" t="str">
        <f>COUNTIF($D69:N69, 1)&amp;"-"&amp;COUNTIF($D69:N69, 0)&amp;"-"&amp;COUNTIF($D69:N69, 0.5)</f>
        <v>6-5-0</v>
      </c>
      <c r="AJ69" s="19" t="str">
        <f>COUNTIF($D69:O69, 1)&amp;"-"&amp;COUNTIF($D69:O69, 0)&amp;"-"&amp;COUNTIF($D69:O69, 0.5)</f>
        <v>7-5-0</v>
      </c>
      <c r="AK69" s="19" t="str">
        <f>COUNTIF($D69:P69, 1)&amp;"-"&amp;COUNTIF($D69:P69, 0)&amp;"-"&amp;COUNTIF($D69:P69, 0.5)</f>
        <v>8-5-0</v>
      </c>
      <c r="AL69" s="19" t="str">
        <f>COUNTIF($D69:Q69, 1)&amp;"-"&amp;COUNTIF($D69:Q69, 0)&amp;"-"&amp;COUNTIF($D69:Q69, 0.5)</f>
        <v>9-5-0</v>
      </c>
      <c r="AM69" s="19" t="str">
        <f>COUNTIF($D69:R69, 1)&amp;"-"&amp;COUNTIF($D69:R69, 0)&amp;"-"&amp;COUNTIF($D69:R69, 0.5)</f>
        <v>9-6-0</v>
      </c>
      <c r="AN69" s="19" t="str">
        <f>COUNTIF($D69:S69, 1)&amp;"-"&amp;COUNTIF($D69:S69, 0)&amp;"-"&amp;COUNTIF($D69:S69, 0.5)</f>
        <v>9-7-0</v>
      </c>
      <c r="AQ69" s="4" t="s">
        <v>272</v>
      </c>
      <c r="AR69" s="2">
        <v>1</v>
      </c>
      <c r="AS69" s="2"/>
      <c r="AT69" s="2">
        <v>1</v>
      </c>
      <c r="AV69" s="4" t="s">
        <v>272</v>
      </c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>
        <v>1</v>
      </c>
      <c r="BN69" s="2">
        <v>1</v>
      </c>
    </row>
    <row r="70" spans="1:66">
      <c r="B70">
        <v>2017</v>
      </c>
      <c r="C70" t="s">
        <v>22</v>
      </c>
      <c r="D70" s="2">
        <v>1</v>
      </c>
      <c r="E70" s="2">
        <v>0</v>
      </c>
      <c r="F70" s="2">
        <v>0</v>
      </c>
      <c r="G70" s="2">
        <v>1</v>
      </c>
      <c r="H70" s="2">
        <v>1</v>
      </c>
      <c r="I70" s="2">
        <v>1</v>
      </c>
      <c r="J70" s="2">
        <v>0</v>
      </c>
      <c r="K70" s="2">
        <v>0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0</v>
      </c>
      <c r="S70" s="2">
        <v>1</v>
      </c>
      <c r="U70" s="19" t="str">
        <f t="shared" si="5"/>
        <v>Mat Ward</v>
      </c>
      <c r="V70" s="19">
        <f t="shared" si="6"/>
        <v>2017</v>
      </c>
      <c r="W70" s="19" t="str">
        <f t="shared" si="7"/>
        <v>Playoffs</v>
      </c>
      <c r="X70" s="19" t="str">
        <f t="shared" si="8"/>
        <v>Mat Ward 2017</v>
      </c>
      <c r="Y70" s="19" t="str">
        <f>COUNTIF($D70:D70, 1)&amp;"-"&amp;COUNTIF($D70:D70, 0)&amp;"-"&amp;COUNTIF($D70:D70, 0.5)</f>
        <v>1-0-0</v>
      </c>
      <c r="Z70" s="19" t="str">
        <f>COUNTIF($D70:E70, 1)&amp;"-"&amp;COUNTIF($D70:E70, 0)&amp;"-"&amp;COUNTIF($D70:E70, 0.5)</f>
        <v>1-1-0</v>
      </c>
      <c r="AA70" s="19" t="str">
        <f>COUNTIF($D70:F70, 1)&amp;"-"&amp;COUNTIF($D70:F70, 0)&amp;"-"&amp;COUNTIF($D70:F70, 0.5)</f>
        <v>1-2-0</v>
      </c>
      <c r="AB70" s="19" t="str">
        <f>COUNTIF($D70:G70, 1)&amp;"-"&amp;COUNTIF($D70:G70, 0)&amp;"-"&amp;COUNTIF($D70:G70, 0.5)</f>
        <v>2-2-0</v>
      </c>
      <c r="AC70" s="19" t="str">
        <f>COUNTIF($D70:H70, 1)&amp;"-"&amp;COUNTIF($D70:H70, 0)&amp;"-"&amp;COUNTIF($D70:H70, 0.5)</f>
        <v>3-2-0</v>
      </c>
      <c r="AD70" s="19" t="str">
        <f>COUNTIF($D70:I70, 1)&amp;"-"&amp;COUNTIF($D70:I70, 0)&amp;"-"&amp;COUNTIF($D70:I70, 0.5)</f>
        <v>4-2-0</v>
      </c>
      <c r="AE70" s="19" t="str">
        <f>COUNTIF($D70:J70, 1)&amp;"-"&amp;COUNTIF($D70:J70, 0)&amp;"-"&amp;COUNTIF($D70:J70, 0.5)</f>
        <v>4-3-0</v>
      </c>
      <c r="AF70" s="19" t="str">
        <f>COUNTIF($D70:K70, 1)&amp;"-"&amp;COUNTIF($D70:K70, 0)&amp;"-"&amp;COUNTIF($D70:K70, 0.5)</f>
        <v>4-4-0</v>
      </c>
      <c r="AG70" s="19" t="str">
        <f>COUNTIF($D70:L70, 1)&amp;"-"&amp;COUNTIF($D70:L70, 0)&amp;"-"&amp;COUNTIF($D70:L70, 0.5)</f>
        <v>5-4-0</v>
      </c>
      <c r="AH70" s="19" t="str">
        <f>COUNTIF($D70:M70, 1)&amp;"-"&amp;COUNTIF($D70:M70, 0)&amp;"-"&amp;COUNTIF($D70:M70, 0.5)</f>
        <v>6-4-0</v>
      </c>
      <c r="AI70" s="19" t="str">
        <f>COUNTIF($D70:N70, 1)&amp;"-"&amp;COUNTIF($D70:N70, 0)&amp;"-"&amp;COUNTIF($D70:N70, 0.5)</f>
        <v>7-4-0</v>
      </c>
      <c r="AJ70" s="19" t="str">
        <f>COUNTIF($D70:O70, 1)&amp;"-"&amp;COUNTIF($D70:O70, 0)&amp;"-"&amp;COUNTIF($D70:O70, 0.5)</f>
        <v>8-4-0</v>
      </c>
      <c r="AK70" s="19" t="str">
        <f>COUNTIF($D70:P70, 1)&amp;"-"&amp;COUNTIF($D70:P70, 0)&amp;"-"&amp;COUNTIF($D70:P70, 0.5)</f>
        <v>9-4-0</v>
      </c>
      <c r="AL70" s="19" t="str">
        <f>COUNTIF($D70:Q70, 1)&amp;"-"&amp;COUNTIF($D70:Q70, 0)&amp;"-"&amp;COUNTIF($D70:Q70, 0.5)</f>
        <v>10-4-0</v>
      </c>
      <c r="AM70" s="19" t="str">
        <f>COUNTIF($D70:R70, 1)&amp;"-"&amp;COUNTIF($D70:R70, 0)&amp;"-"&amp;COUNTIF($D70:R70, 0.5)</f>
        <v>10-5-0</v>
      </c>
      <c r="AN70" s="19" t="str">
        <f>COUNTIF($D70:S70, 1)&amp;"-"&amp;COUNTIF($D70:S70, 0)&amp;"-"&amp;COUNTIF($D70:S70, 0.5)</f>
        <v>11-5-0</v>
      </c>
      <c r="AQ70" s="4" t="s">
        <v>140</v>
      </c>
      <c r="AR70" s="2">
        <v>1</v>
      </c>
      <c r="AS70" s="2"/>
      <c r="AT70" s="2">
        <v>1</v>
      </c>
      <c r="AV70" s="4" t="s">
        <v>140</v>
      </c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>
        <v>1</v>
      </c>
      <c r="BK70" s="2"/>
      <c r="BL70" s="2"/>
      <c r="BM70" s="2"/>
      <c r="BN70" s="2">
        <v>1</v>
      </c>
    </row>
    <row r="71" spans="1:66">
      <c r="A71" t="s">
        <v>21</v>
      </c>
      <c r="B71">
        <v>2012</v>
      </c>
      <c r="C71" t="s">
        <v>22</v>
      </c>
      <c r="D71" s="2">
        <v>0</v>
      </c>
      <c r="E71" s="2">
        <v>1</v>
      </c>
      <c r="F71" s="2">
        <v>1</v>
      </c>
      <c r="G71" s="2">
        <v>0</v>
      </c>
      <c r="H71" s="2">
        <v>0</v>
      </c>
      <c r="I71" s="2">
        <v>0</v>
      </c>
      <c r="J71" s="2">
        <v>1</v>
      </c>
      <c r="K71" s="2">
        <v>1</v>
      </c>
      <c r="L71" s="2">
        <v>1</v>
      </c>
      <c r="M71" s="2">
        <v>1</v>
      </c>
      <c r="N71" s="2">
        <v>0</v>
      </c>
      <c r="O71" s="2">
        <v>1</v>
      </c>
      <c r="P71" s="2">
        <v>0</v>
      </c>
      <c r="Q71" s="2">
        <v>1</v>
      </c>
      <c r="R71" s="2">
        <v>1</v>
      </c>
      <c r="S71" s="2">
        <v>1</v>
      </c>
      <c r="U71" s="19" t="str">
        <f t="shared" si="5"/>
        <v>Max Cubberley</v>
      </c>
      <c r="V71" s="19">
        <f t="shared" si="6"/>
        <v>2012</v>
      </c>
      <c r="W71" s="19" t="str">
        <f t="shared" si="7"/>
        <v>Playoffs</v>
      </c>
      <c r="X71" s="19" t="str">
        <f t="shared" si="8"/>
        <v>Max Cubberley 2012</v>
      </c>
      <c r="Y71" s="19" t="str">
        <f>COUNTIF($D71:D71, 1)&amp;"-"&amp;COUNTIF($D71:D71, 0)&amp;"-"&amp;COUNTIF($D71:D71, 0.5)</f>
        <v>0-1-0</v>
      </c>
      <c r="Z71" s="19" t="str">
        <f>COUNTIF($D71:E71, 1)&amp;"-"&amp;COUNTIF($D71:E71, 0)&amp;"-"&amp;COUNTIF($D71:E71, 0.5)</f>
        <v>1-1-0</v>
      </c>
      <c r="AA71" s="19" t="str">
        <f>COUNTIF($D71:F71, 1)&amp;"-"&amp;COUNTIF($D71:F71, 0)&amp;"-"&amp;COUNTIF($D71:F71, 0.5)</f>
        <v>2-1-0</v>
      </c>
      <c r="AB71" s="19" t="str">
        <f>COUNTIF($D71:G71, 1)&amp;"-"&amp;COUNTIF($D71:G71, 0)&amp;"-"&amp;COUNTIF($D71:G71, 0.5)</f>
        <v>2-2-0</v>
      </c>
      <c r="AC71" s="19" t="str">
        <f>COUNTIF($D71:H71, 1)&amp;"-"&amp;COUNTIF($D71:H71, 0)&amp;"-"&amp;COUNTIF($D71:H71, 0.5)</f>
        <v>2-3-0</v>
      </c>
      <c r="AD71" s="19" t="str">
        <f>COUNTIF($D71:I71, 1)&amp;"-"&amp;COUNTIF($D71:I71, 0)&amp;"-"&amp;COUNTIF($D71:I71, 0.5)</f>
        <v>2-4-0</v>
      </c>
      <c r="AE71" s="19" t="str">
        <f>COUNTIF($D71:J71, 1)&amp;"-"&amp;COUNTIF($D71:J71, 0)&amp;"-"&amp;COUNTIF($D71:J71, 0.5)</f>
        <v>3-4-0</v>
      </c>
      <c r="AF71" s="19" t="str">
        <f>COUNTIF($D71:K71, 1)&amp;"-"&amp;COUNTIF($D71:K71, 0)&amp;"-"&amp;COUNTIF($D71:K71, 0.5)</f>
        <v>4-4-0</v>
      </c>
      <c r="AG71" s="19" t="str">
        <f>COUNTIF($D71:L71, 1)&amp;"-"&amp;COUNTIF($D71:L71, 0)&amp;"-"&amp;COUNTIF($D71:L71, 0.5)</f>
        <v>5-4-0</v>
      </c>
      <c r="AH71" s="19" t="str">
        <f>COUNTIF($D71:M71, 1)&amp;"-"&amp;COUNTIF($D71:M71, 0)&amp;"-"&amp;COUNTIF($D71:M71, 0.5)</f>
        <v>6-4-0</v>
      </c>
      <c r="AI71" s="19" t="str">
        <f>COUNTIF($D71:N71, 1)&amp;"-"&amp;COUNTIF($D71:N71, 0)&amp;"-"&amp;COUNTIF($D71:N71, 0.5)</f>
        <v>6-5-0</v>
      </c>
      <c r="AJ71" s="19" t="str">
        <f>COUNTIF($D71:O71, 1)&amp;"-"&amp;COUNTIF($D71:O71, 0)&amp;"-"&amp;COUNTIF($D71:O71, 0.5)</f>
        <v>7-5-0</v>
      </c>
      <c r="AK71" s="19" t="str">
        <f>COUNTIF($D71:P71, 1)&amp;"-"&amp;COUNTIF($D71:P71, 0)&amp;"-"&amp;COUNTIF($D71:P71, 0.5)</f>
        <v>7-6-0</v>
      </c>
      <c r="AL71" s="19" t="str">
        <f>COUNTIF($D71:Q71, 1)&amp;"-"&amp;COUNTIF($D71:Q71, 0)&amp;"-"&amp;COUNTIF($D71:Q71, 0.5)</f>
        <v>8-6-0</v>
      </c>
      <c r="AM71" s="19" t="str">
        <f>COUNTIF($D71:R71, 1)&amp;"-"&amp;COUNTIF($D71:R71, 0)&amp;"-"&amp;COUNTIF($D71:R71, 0.5)</f>
        <v>9-6-0</v>
      </c>
      <c r="AN71" s="19" t="str">
        <f>COUNTIF($D71:S71, 1)&amp;"-"&amp;COUNTIF($D71:S71, 0)&amp;"-"&amp;COUNTIF($D71:S71, 0.5)</f>
        <v>10-6-0</v>
      </c>
      <c r="AQ71" s="4" t="s">
        <v>141</v>
      </c>
      <c r="AR71" s="2">
        <v>1</v>
      </c>
      <c r="AS71" s="2"/>
      <c r="AT71" s="2">
        <v>1</v>
      </c>
      <c r="AV71" s="4" t="s">
        <v>141</v>
      </c>
      <c r="AW71" s="2"/>
      <c r="AX71" s="2"/>
      <c r="AY71" s="2"/>
      <c r="AZ71" s="2"/>
      <c r="BA71" s="2"/>
      <c r="BB71" s="2"/>
      <c r="BC71" s="2"/>
      <c r="BD71" s="2">
        <v>1</v>
      </c>
      <c r="BE71" s="2"/>
      <c r="BF71" s="2"/>
      <c r="BG71" s="2"/>
      <c r="BH71" s="2"/>
      <c r="BI71" s="2"/>
      <c r="BJ71" s="2"/>
      <c r="BK71" s="2"/>
      <c r="BL71" s="2"/>
      <c r="BM71" s="2"/>
      <c r="BN71" s="2">
        <v>1</v>
      </c>
    </row>
    <row r="72" spans="1:66">
      <c r="B72">
        <v>2013</v>
      </c>
      <c r="C72" t="s">
        <v>22</v>
      </c>
      <c r="D72" s="2">
        <v>1</v>
      </c>
      <c r="E72" s="2">
        <v>1</v>
      </c>
      <c r="F72" s="2">
        <v>1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1</v>
      </c>
      <c r="O72" s="2">
        <v>1</v>
      </c>
      <c r="P72" s="2">
        <v>1</v>
      </c>
      <c r="Q72" s="2">
        <v>1</v>
      </c>
      <c r="R72" s="2">
        <v>0</v>
      </c>
      <c r="S72" s="2">
        <v>0</v>
      </c>
      <c r="U72" s="19" t="str">
        <f t="shared" si="5"/>
        <v>Max Cubberley</v>
      </c>
      <c r="V72" s="19">
        <f t="shared" si="6"/>
        <v>2013</v>
      </c>
      <c r="W72" s="19" t="str">
        <f t="shared" si="7"/>
        <v>Playoffs</v>
      </c>
      <c r="X72" s="19" t="str">
        <f t="shared" si="8"/>
        <v>Max Cubberley 2013</v>
      </c>
      <c r="Y72" s="19" t="str">
        <f>COUNTIF($D72:D72, 1)&amp;"-"&amp;COUNTIF($D72:D72, 0)&amp;"-"&amp;COUNTIF($D72:D72, 0.5)</f>
        <v>1-0-0</v>
      </c>
      <c r="Z72" s="19" t="str">
        <f>COUNTIF($D72:E72, 1)&amp;"-"&amp;COUNTIF($D72:E72, 0)&amp;"-"&amp;COUNTIF($D72:E72, 0.5)</f>
        <v>2-0-0</v>
      </c>
      <c r="AA72" s="19" t="str">
        <f>COUNTIF($D72:F72, 1)&amp;"-"&amp;COUNTIF($D72:F72, 0)&amp;"-"&amp;COUNTIF($D72:F72, 0.5)</f>
        <v>3-0-0</v>
      </c>
      <c r="AB72" s="19" t="str">
        <f>COUNTIF($D72:G72, 1)&amp;"-"&amp;COUNTIF($D72:G72, 0)&amp;"-"&amp;COUNTIF($D72:G72, 0.5)</f>
        <v>4-0-0</v>
      </c>
      <c r="AC72" s="19" t="str">
        <f>COUNTIF($D72:H72, 1)&amp;"-"&amp;COUNTIF($D72:H72, 0)&amp;"-"&amp;COUNTIF($D72:H72, 0.5)</f>
        <v>4-1-0</v>
      </c>
      <c r="AD72" s="19" t="str">
        <f>COUNTIF($D72:I72, 1)&amp;"-"&amp;COUNTIF($D72:I72, 0)&amp;"-"&amp;COUNTIF($D72:I72, 0.5)</f>
        <v>4-2-0</v>
      </c>
      <c r="AE72" s="19" t="str">
        <f>COUNTIF($D72:J72, 1)&amp;"-"&amp;COUNTIF($D72:J72, 0)&amp;"-"&amp;COUNTIF($D72:J72, 0.5)</f>
        <v>4-3-0</v>
      </c>
      <c r="AF72" s="19" t="str">
        <f>COUNTIF($D72:K72, 1)&amp;"-"&amp;COUNTIF($D72:K72, 0)&amp;"-"&amp;COUNTIF($D72:K72, 0.5)</f>
        <v>4-4-0</v>
      </c>
      <c r="AG72" s="19" t="str">
        <f>COUNTIF($D72:L72, 1)&amp;"-"&amp;COUNTIF($D72:L72, 0)&amp;"-"&amp;COUNTIF($D72:L72, 0.5)</f>
        <v>4-5-0</v>
      </c>
      <c r="AH72" s="19" t="str">
        <f>COUNTIF($D72:M72, 1)&amp;"-"&amp;COUNTIF($D72:M72, 0)&amp;"-"&amp;COUNTIF($D72:M72, 0.5)</f>
        <v>4-6-0</v>
      </c>
      <c r="AI72" s="19" t="str">
        <f>COUNTIF($D72:N72, 1)&amp;"-"&amp;COUNTIF($D72:N72, 0)&amp;"-"&amp;COUNTIF($D72:N72, 0.5)</f>
        <v>5-6-0</v>
      </c>
      <c r="AJ72" s="19" t="str">
        <f>COUNTIF($D72:O72, 1)&amp;"-"&amp;COUNTIF($D72:O72, 0)&amp;"-"&amp;COUNTIF($D72:O72, 0.5)</f>
        <v>6-6-0</v>
      </c>
      <c r="AK72" s="19" t="str">
        <f>COUNTIF($D72:P72, 1)&amp;"-"&amp;COUNTIF($D72:P72, 0)&amp;"-"&amp;COUNTIF($D72:P72, 0.5)</f>
        <v>7-6-0</v>
      </c>
      <c r="AL72" s="19" t="str">
        <f>COUNTIF($D72:Q72, 1)&amp;"-"&amp;COUNTIF($D72:Q72, 0)&amp;"-"&amp;COUNTIF($D72:Q72, 0.5)</f>
        <v>8-6-0</v>
      </c>
      <c r="AM72" s="19" t="str">
        <f>COUNTIF($D72:R72, 1)&amp;"-"&amp;COUNTIF($D72:R72, 0)&amp;"-"&amp;COUNTIF($D72:R72, 0.5)</f>
        <v>8-7-0</v>
      </c>
      <c r="AN72" s="19" t="str">
        <f>COUNTIF($D72:S72, 1)&amp;"-"&amp;COUNTIF($D72:S72, 0)&amp;"-"&amp;COUNTIF($D72:S72, 0.5)</f>
        <v>8-8-0</v>
      </c>
      <c r="AQ72" s="4" t="s">
        <v>142</v>
      </c>
      <c r="AR72" s="2">
        <v>1</v>
      </c>
      <c r="AS72" s="2"/>
      <c r="AT72" s="2">
        <v>1</v>
      </c>
      <c r="AV72" s="4" t="s">
        <v>142</v>
      </c>
      <c r="AW72" s="2"/>
      <c r="AX72" s="2"/>
      <c r="AY72" s="2"/>
      <c r="AZ72" s="2"/>
      <c r="BA72" s="2"/>
      <c r="BB72" s="2"/>
      <c r="BC72" s="2"/>
      <c r="BD72" s="2"/>
      <c r="BE72" s="2"/>
      <c r="BF72" s="2">
        <v>1</v>
      </c>
      <c r="BG72" s="2"/>
      <c r="BH72" s="2"/>
      <c r="BI72" s="2"/>
      <c r="BJ72" s="2"/>
      <c r="BK72" s="2"/>
      <c r="BL72" s="2"/>
      <c r="BM72" s="2"/>
      <c r="BN72" s="2">
        <v>1</v>
      </c>
    </row>
    <row r="73" spans="1:66">
      <c r="B73">
        <v>2014</v>
      </c>
      <c r="C73" t="s">
        <v>63</v>
      </c>
      <c r="D73" s="2">
        <v>0</v>
      </c>
      <c r="E73" s="2">
        <v>0</v>
      </c>
      <c r="F73" s="2">
        <v>1</v>
      </c>
      <c r="G73" s="2">
        <v>0</v>
      </c>
      <c r="H73" s="2">
        <v>0</v>
      </c>
      <c r="I73" s="2">
        <v>0</v>
      </c>
      <c r="J73" s="2">
        <v>1</v>
      </c>
      <c r="K73" s="2">
        <v>1</v>
      </c>
      <c r="L73" s="2">
        <v>1</v>
      </c>
      <c r="M73" s="2">
        <v>1</v>
      </c>
      <c r="N73" s="2">
        <v>0</v>
      </c>
      <c r="O73" s="2">
        <v>1</v>
      </c>
      <c r="P73" s="2">
        <v>0</v>
      </c>
      <c r="Q73" s="2">
        <v>0</v>
      </c>
      <c r="R73" s="2">
        <v>0</v>
      </c>
      <c r="S73" s="2">
        <v>1</v>
      </c>
      <c r="U73" s="19" t="str">
        <f t="shared" si="5"/>
        <v>Max Cubberley</v>
      </c>
      <c r="V73" s="19">
        <f t="shared" si="6"/>
        <v>2014</v>
      </c>
      <c r="W73" s="19" t="str">
        <f t="shared" si="7"/>
        <v>Missed</v>
      </c>
      <c r="X73" s="19" t="str">
        <f t="shared" si="8"/>
        <v>Max Cubberley 2014</v>
      </c>
      <c r="Y73" s="19" t="str">
        <f>COUNTIF($D73:D73, 1)&amp;"-"&amp;COUNTIF($D73:D73, 0)&amp;"-"&amp;COUNTIF($D73:D73, 0.5)</f>
        <v>0-1-0</v>
      </c>
      <c r="Z73" s="19" t="str">
        <f>COUNTIF($D73:E73, 1)&amp;"-"&amp;COUNTIF($D73:E73, 0)&amp;"-"&amp;COUNTIF($D73:E73, 0.5)</f>
        <v>0-2-0</v>
      </c>
      <c r="AA73" s="19" t="str">
        <f>COUNTIF($D73:F73, 1)&amp;"-"&amp;COUNTIF($D73:F73, 0)&amp;"-"&amp;COUNTIF($D73:F73, 0.5)</f>
        <v>1-2-0</v>
      </c>
      <c r="AB73" s="19" t="str">
        <f>COUNTIF($D73:G73, 1)&amp;"-"&amp;COUNTIF($D73:G73, 0)&amp;"-"&amp;COUNTIF($D73:G73, 0.5)</f>
        <v>1-3-0</v>
      </c>
      <c r="AC73" s="19" t="str">
        <f>COUNTIF($D73:H73, 1)&amp;"-"&amp;COUNTIF($D73:H73, 0)&amp;"-"&amp;COUNTIF($D73:H73, 0.5)</f>
        <v>1-4-0</v>
      </c>
      <c r="AD73" s="19" t="str">
        <f>COUNTIF($D73:I73, 1)&amp;"-"&amp;COUNTIF($D73:I73, 0)&amp;"-"&amp;COUNTIF($D73:I73, 0.5)</f>
        <v>1-5-0</v>
      </c>
      <c r="AE73" s="19" t="str">
        <f>COUNTIF($D73:J73, 1)&amp;"-"&amp;COUNTIF($D73:J73, 0)&amp;"-"&amp;COUNTIF($D73:J73, 0.5)</f>
        <v>2-5-0</v>
      </c>
      <c r="AF73" s="19" t="str">
        <f>COUNTIF($D73:K73, 1)&amp;"-"&amp;COUNTIF($D73:K73, 0)&amp;"-"&amp;COUNTIF($D73:K73, 0.5)</f>
        <v>3-5-0</v>
      </c>
      <c r="AG73" s="19" t="str">
        <f>COUNTIF($D73:L73, 1)&amp;"-"&amp;COUNTIF($D73:L73, 0)&amp;"-"&amp;COUNTIF($D73:L73, 0.5)</f>
        <v>4-5-0</v>
      </c>
      <c r="AH73" s="19" t="str">
        <f>COUNTIF($D73:M73, 1)&amp;"-"&amp;COUNTIF($D73:M73, 0)&amp;"-"&amp;COUNTIF($D73:M73, 0.5)</f>
        <v>5-5-0</v>
      </c>
      <c r="AI73" s="19" t="str">
        <f>COUNTIF($D73:N73, 1)&amp;"-"&amp;COUNTIF($D73:N73, 0)&amp;"-"&amp;COUNTIF($D73:N73, 0.5)</f>
        <v>5-6-0</v>
      </c>
      <c r="AJ73" s="19" t="str">
        <f>COUNTIF($D73:O73, 1)&amp;"-"&amp;COUNTIF($D73:O73, 0)&amp;"-"&amp;COUNTIF($D73:O73, 0.5)</f>
        <v>6-6-0</v>
      </c>
      <c r="AK73" s="19" t="str">
        <f>COUNTIF($D73:P73, 1)&amp;"-"&amp;COUNTIF($D73:P73, 0)&amp;"-"&amp;COUNTIF($D73:P73, 0.5)</f>
        <v>6-7-0</v>
      </c>
      <c r="AL73" s="19" t="str">
        <f>COUNTIF($D73:Q73, 1)&amp;"-"&amp;COUNTIF($D73:Q73, 0)&amp;"-"&amp;COUNTIF($D73:Q73, 0.5)</f>
        <v>6-8-0</v>
      </c>
      <c r="AM73" s="19" t="str">
        <f>COUNTIF($D73:R73, 1)&amp;"-"&amp;COUNTIF($D73:R73, 0)&amp;"-"&amp;COUNTIF($D73:R73, 0.5)</f>
        <v>6-9-0</v>
      </c>
      <c r="AN73" s="19" t="str">
        <f>COUNTIF($D73:S73, 1)&amp;"-"&amp;COUNTIF($D73:S73, 0)&amp;"-"&amp;COUNTIF($D73:S73, 0.5)</f>
        <v>7-9-0</v>
      </c>
      <c r="AQ73" s="4" t="s">
        <v>143</v>
      </c>
      <c r="AR73" s="2">
        <v>1</v>
      </c>
      <c r="AS73" s="2"/>
      <c r="AT73" s="2">
        <v>1</v>
      </c>
      <c r="AV73" s="4" t="s">
        <v>143</v>
      </c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>
        <v>1</v>
      </c>
      <c r="BI73" s="2"/>
      <c r="BJ73" s="2"/>
      <c r="BK73" s="2"/>
      <c r="BL73" s="2"/>
      <c r="BM73" s="2"/>
      <c r="BN73" s="2">
        <v>1</v>
      </c>
    </row>
    <row r="74" spans="1:66">
      <c r="B74">
        <v>2015</v>
      </c>
      <c r="C74" t="s">
        <v>63</v>
      </c>
      <c r="D74" s="2">
        <v>0</v>
      </c>
      <c r="E74" s="2">
        <v>0</v>
      </c>
      <c r="F74" s="2">
        <v>1</v>
      </c>
      <c r="G74" s="2">
        <v>0</v>
      </c>
      <c r="H74" s="2">
        <v>1</v>
      </c>
      <c r="I74" s="2">
        <v>0</v>
      </c>
      <c r="J74" s="2">
        <v>1</v>
      </c>
      <c r="K74" s="2">
        <v>0</v>
      </c>
      <c r="L74" s="2">
        <v>1</v>
      </c>
      <c r="M74" s="2">
        <v>1</v>
      </c>
      <c r="N74" s="2">
        <v>0</v>
      </c>
      <c r="O74" s="2">
        <v>0</v>
      </c>
      <c r="P74" s="2">
        <v>1</v>
      </c>
      <c r="Q74" s="2">
        <v>1</v>
      </c>
      <c r="R74" s="2">
        <v>1</v>
      </c>
      <c r="S74" s="2">
        <v>1</v>
      </c>
      <c r="U74" s="19" t="str">
        <f t="shared" si="5"/>
        <v>Max Cubberley</v>
      </c>
      <c r="V74" s="19">
        <f t="shared" si="6"/>
        <v>2015</v>
      </c>
      <c r="W74" s="19" t="str">
        <f t="shared" si="7"/>
        <v>Missed</v>
      </c>
      <c r="X74" s="19" t="str">
        <f t="shared" si="8"/>
        <v>Max Cubberley 2015</v>
      </c>
      <c r="Y74" s="19" t="str">
        <f>COUNTIF($D74:D74, 1)&amp;"-"&amp;COUNTIF($D74:D74, 0)&amp;"-"&amp;COUNTIF($D74:D74, 0.5)</f>
        <v>0-1-0</v>
      </c>
      <c r="Z74" s="19" t="str">
        <f>COUNTIF($D74:E74, 1)&amp;"-"&amp;COUNTIF($D74:E74, 0)&amp;"-"&amp;COUNTIF($D74:E74, 0.5)</f>
        <v>0-2-0</v>
      </c>
      <c r="AA74" s="19" t="str">
        <f>COUNTIF($D74:F74, 1)&amp;"-"&amp;COUNTIF($D74:F74, 0)&amp;"-"&amp;COUNTIF($D74:F74, 0.5)</f>
        <v>1-2-0</v>
      </c>
      <c r="AB74" s="19" t="str">
        <f>COUNTIF($D74:G74, 1)&amp;"-"&amp;COUNTIF($D74:G74, 0)&amp;"-"&amp;COUNTIF($D74:G74, 0.5)</f>
        <v>1-3-0</v>
      </c>
      <c r="AC74" s="19" t="str">
        <f>COUNTIF($D74:H74, 1)&amp;"-"&amp;COUNTIF($D74:H74, 0)&amp;"-"&amp;COUNTIF($D74:H74, 0.5)</f>
        <v>2-3-0</v>
      </c>
      <c r="AD74" s="19" t="str">
        <f>COUNTIF($D74:I74, 1)&amp;"-"&amp;COUNTIF($D74:I74, 0)&amp;"-"&amp;COUNTIF($D74:I74, 0.5)</f>
        <v>2-4-0</v>
      </c>
      <c r="AE74" s="19" t="str">
        <f>COUNTIF($D74:J74, 1)&amp;"-"&amp;COUNTIF($D74:J74, 0)&amp;"-"&amp;COUNTIF($D74:J74, 0.5)</f>
        <v>3-4-0</v>
      </c>
      <c r="AF74" s="19" t="str">
        <f>COUNTIF($D74:K74, 1)&amp;"-"&amp;COUNTIF($D74:K74, 0)&amp;"-"&amp;COUNTIF($D74:K74, 0.5)</f>
        <v>3-5-0</v>
      </c>
      <c r="AG74" s="19" t="str">
        <f>COUNTIF($D74:L74, 1)&amp;"-"&amp;COUNTIF($D74:L74, 0)&amp;"-"&amp;COUNTIF($D74:L74, 0.5)</f>
        <v>4-5-0</v>
      </c>
      <c r="AH74" s="19" t="str">
        <f>COUNTIF($D74:M74, 1)&amp;"-"&amp;COUNTIF($D74:M74, 0)&amp;"-"&amp;COUNTIF($D74:M74, 0.5)</f>
        <v>5-5-0</v>
      </c>
      <c r="AI74" s="19" t="str">
        <f>COUNTIF($D74:N74, 1)&amp;"-"&amp;COUNTIF($D74:N74, 0)&amp;"-"&amp;COUNTIF($D74:N74, 0.5)</f>
        <v>5-6-0</v>
      </c>
      <c r="AJ74" s="19" t="str">
        <f>COUNTIF($D74:O74, 1)&amp;"-"&amp;COUNTIF($D74:O74, 0)&amp;"-"&amp;COUNTIF($D74:O74, 0.5)</f>
        <v>5-7-0</v>
      </c>
      <c r="AK74" s="19" t="str">
        <f>COUNTIF($D74:P74, 1)&amp;"-"&amp;COUNTIF($D74:P74, 0)&amp;"-"&amp;COUNTIF($D74:P74, 0.5)</f>
        <v>6-7-0</v>
      </c>
      <c r="AL74" s="19" t="str">
        <f>COUNTIF($D74:Q74, 1)&amp;"-"&amp;COUNTIF($D74:Q74, 0)&amp;"-"&amp;COUNTIF($D74:Q74, 0.5)</f>
        <v>7-7-0</v>
      </c>
      <c r="AM74" s="19" t="str">
        <f>COUNTIF($D74:R74, 1)&amp;"-"&amp;COUNTIF($D74:R74, 0)&amp;"-"&amp;COUNTIF($D74:R74, 0.5)</f>
        <v>8-7-0</v>
      </c>
      <c r="AN74" s="19" t="str">
        <f>COUNTIF($D74:S74, 1)&amp;"-"&amp;COUNTIF($D74:S74, 0)&amp;"-"&amp;COUNTIF($D74:S74, 0.5)</f>
        <v>9-7-0</v>
      </c>
      <c r="AQ74" s="4" t="s">
        <v>273</v>
      </c>
      <c r="AR74" s="2"/>
      <c r="AS74" s="2">
        <v>1</v>
      </c>
      <c r="AT74" s="2">
        <v>1</v>
      </c>
      <c r="AV74" s="4" t="s">
        <v>273</v>
      </c>
      <c r="AW74" s="2"/>
      <c r="AX74" s="2"/>
      <c r="AY74" s="2"/>
      <c r="AZ74" s="2">
        <v>1</v>
      </c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>
        <v>1</v>
      </c>
    </row>
    <row r="75" spans="1:66">
      <c r="B75">
        <v>2016</v>
      </c>
      <c r="C75" t="s">
        <v>63</v>
      </c>
      <c r="D75" s="2">
        <v>1</v>
      </c>
      <c r="E75" s="2">
        <v>1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1</v>
      </c>
      <c r="M75" s="2">
        <v>1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U75" s="19" t="str">
        <f t="shared" si="5"/>
        <v>Max Cubberley</v>
      </c>
      <c r="V75" s="19">
        <f t="shared" si="6"/>
        <v>2016</v>
      </c>
      <c r="W75" s="19" t="str">
        <f t="shared" si="7"/>
        <v>Missed</v>
      </c>
      <c r="X75" s="19" t="str">
        <f t="shared" si="8"/>
        <v>Max Cubberley 2016</v>
      </c>
      <c r="Y75" s="19" t="str">
        <f>COUNTIF($D75:D75, 1)&amp;"-"&amp;COUNTIF($D75:D75, 0)&amp;"-"&amp;COUNTIF($D75:D75, 0.5)</f>
        <v>1-0-0</v>
      </c>
      <c r="Z75" s="19" t="str">
        <f>COUNTIF($D75:E75, 1)&amp;"-"&amp;COUNTIF($D75:E75, 0)&amp;"-"&amp;COUNTIF($D75:E75, 0.5)</f>
        <v>2-0-0</v>
      </c>
      <c r="AA75" s="19" t="str">
        <f>COUNTIF($D75:F75, 1)&amp;"-"&amp;COUNTIF($D75:F75, 0)&amp;"-"&amp;COUNTIF($D75:F75, 0.5)</f>
        <v>3-0-0</v>
      </c>
      <c r="AB75" s="19" t="str">
        <f>COUNTIF($D75:G75, 1)&amp;"-"&amp;COUNTIF($D75:G75, 0)&amp;"-"&amp;COUNTIF($D75:G75, 0.5)</f>
        <v>3-1-0</v>
      </c>
      <c r="AC75" s="19" t="str">
        <f>COUNTIF($D75:H75, 1)&amp;"-"&amp;COUNTIF($D75:H75, 0)&amp;"-"&amp;COUNTIF($D75:H75, 0.5)</f>
        <v>3-2-0</v>
      </c>
      <c r="AD75" s="19" t="str">
        <f>COUNTIF($D75:I75, 1)&amp;"-"&amp;COUNTIF($D75:I75, 0)&amp;"-"&amp;COUNTIF($D75:I75, 0.5)</f>
        <v>3-3-0</v>
      </c>
      <c r="AE75" s="19" t="str">
        <f>COUNTIF($D75:J75, 1)&amp;"-"&amp;COUNTIF($D75:J75, 0)&amp;"-"&amp;COUNTIF($D75:J75, 0.5)</f>
        <v>3-4-0</v>
      </c>
      <c r="AF75" s="19" t="str">
        <f>COUNTIF($D75:K75, 1)&amp;"-"&amp;COUNTIF($D75:K75, 0)&amp;"-"&amp;COUNTIF($D75:K75, 0.5)</f>
        <v>3-5-0</v>
      </c>
      <c r="AG75" s="19" t="str">
        <f>COUNTIF($D75:L75, 1)&amp;"-"&amp;COUNTIF($D75:L75, 0)&amp;"-"&amp;COUNTIF($D75:L75, 0.5)</f>
        <v>4-5-0</v>
      </c>
      <c r="AH75" s="19" t="str">
        <f>COUNTIF($D75:M75, 1)&amp;"-"&amp;COUNTIF($D75:M75, 0)&amp;"-"&amp;COUNTIF($D75:M75, 0.5)</f>
        <v>5-5-0</v>
      </c>
      <c r="AI75" s="19" t="str">
        <f>COUNTIF($D75:N75, 1)&amp;"-"&amp;COUNTIF($D75:N75, 0)&amp;"-"&amp;COUNTIF($D75:N75, 0.5)</f>
        <v>5-6-0</v>
      </c>
      <c r="AJ75" s="19" t="str">
        <f>COUNTIF($D75:O75, 1)&amp;"-"&amp;COUNTIF($D75:O75, 0)&amp;"-"&amp;COUNTIF($D75:O75, 0.5)</f>
        <v>5-7-0</v>
      </c>
      <c r="AK75" s="19" t="str">
        <f>COUNTIF($D75:P75, 1)&amp;"-"&amp;COUNTIF($D75:P75, 0)&amp;"-"&amp;COUNTIF($D75:P75, 0.5)</f>
        <v>6-7-0</v>
      </c>
      <c r="AL75" s="19" t="str">
        <f>COUNTIF($D75:Q75, 1)&amp;"-"&amp;COUNTIF($D75:Q75, 0)&amp;"-"&amp;COUNTIF($D75:Q75, 0.5)</f>
        <v>6-8-0</v>
      </c>
      <c r="AM75" s="19" t="str">
        <f>COUNTIF($D75:R75, 1)&amp;"-"&amp;COUNTIF($D75:R75, 0)&amp;"-"&amp;COUNTIF($D75:R75, 0.5)</f>
        <v>6-9-0</v>
      </c>
      <c r="AN75" s="19" t="str">
        <f>COUNTIF($D75:S75, 1)&amp;"-"&amp;COUNTIF($D75:S75, 0)&amp;"-"&amp;COUNTIF($D75:S75, 0.5)</f>
        <v>6-10-0</v>
      </c>
      <c r="AQ75" s="4" t="s">
        <v>144</v>
      </c>
      <c r="AR75" s="2">
        <v>1</v>
      </c>
      <c r="AS75" s="2"/>
      <c r="AT75" s="2">
        <v>1</v>
      </c>
      <c r="AV75" s="4" t="s">
        <v>144</v>
      </c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>
        <v>1</v>
      </c>
      <c r="BI75" s="2"/>
      <c r="BJ75" s="2"/>
      <c r="BK75" s="2"/>
      <c r="BL75" s="2"/>
      <c r="BM75" s="2"/>
      <c r="BN75" s="2">
        <v>1</v>
      </c>
    </row>
    <row r="76" spans="1:66">
      <c r="B76">
        <v>2017</v>
      </c>
      <c r="C76" t="s">
        <v>63</v>
      </c>
      <c r="D76" s="2">
        <v>1</v>
      </c>
      <c r="E76" s="2">
        <v>0</v>
      </c>
      <c r="F76" s="2">
        <v>0</v>
      </c>
      <c r="G76" s="2">
        <v>0</v>
      </c>
      <c r="H76" s="2">
        <v>1</v>
      </c>
      <c r="I76" s="2">
        <v>1</v>
      </c>
      <c r="J76" s="2">
        <v>0</v>
      </c>
      <c r="K76" s="2">
        <v>1</v>
      </c>
      <c r="L76" s="2">
        <v>1</v>
      </c>
      <c r="M76" s="2">
        <v>1</v>
      </c>
      <c r="N76" s="2">
        <v>0</v>
      </c>
      <c r="O76" s="2">
        <v>1</v>
      </c>
      <c r="P76" s="2">
        <v>0</v>
      </c>
      <c r="Q76" s="2">
        <v>0</v>
      </c>
      <c r="R76" s="2">
        <v>0</v>
      </c>
      <c r="S76" s="2">
        <v>1</v>
      </c>
      <c r="U76" s="19" t="str">
        <f t="shared" si="5"/>
        <v>Max Cubberley</v>
      </c>
      <c r="V76" s="19">
        <f t="shared" si="6"/>
        <v>2017</v>
      </c>
      <c r="W76" s="19" t="str">
        <f t="shared" si="7"/>
        <v>Missed</v>
      </c>
      <c r="X76" s="19" t="str">
        <f t="shared" si="8"/>
        <v>Max Cubberley 2017</v>
      </c>
      <c r="Y76" s="19" t="str">
        <f>COUNTIF($D76:D76, 1)&amp;"-"&amp;COUNTIF($D76:D76, 0)&amp;"-"&amp;COUNTIF($D76:D76, 0.5)</f>
        <v>1-0-0</v>
      </c>
      <c r="Z76" s="19" t="str">
        <f>COUNTIF($D76:E76, 1)&amp;"-"&amp;COUNTIF($D76:E76, 0)&amp;"-"&amp;COUNTIF($D76:E76, 0.5)</f>
        <v>1-1-0</v>
      </c>
      <c r="AA76" s="19" t="str">
        <f>COUNTIF($D76:F76, 1)&amp;"-"&amp;COUNTIF($D76:F76, 0)&amp;"-"&amp;COUNTIF($D76:F76, 0.5)</f>
        <v>1-2-0</v>
      </c>
      <c r="AB76" s="19" t="str">
        <f>COUNTIF($D76:G76, 1)&amp;"-"&amp;COUNTIF($D76:G76, 0)&amp;"-"&amp;COUNTIF($D76:G76, 0.5)</f>
        <v>1-3-0</v>
      </c>
      <c r="AC76" s="19" t="str">
        <f>COUNTIF($D76:H76, 1)&amp;"-"&amp;COUNTIF($D76:H76, 0)&amp;"-"&amp;COUNTIF($D76:H76, 0.5)</f>
        <v>2-3-0</v>
      </c>
      <c r="AD76" s="19" t="str">
        <f>COUNTIF($D76:I76, 1)&amp;"-"&amp;COUNTIF($D76:I76, 0)&amp;"-"&amp;COUNTIF($D76:I76, 0.5)</f>
        <v>3-3-0</v>
      </c>
      <c r="AE76" s="19" t="str">
        <f>COUNTIF($D76:J76, 1)&amp;"-"&amp;COUNTIF($D76:J76, 0)&amp;"-"&amp;COUNTIF($D76:J76, 0.5)</f>
        <v>3-4-0</v>
      </c>
      <c r="AF76" s="19" t="str">
        <f>COUNTIF($D76:K76, 1)&amp;"-"&amp;COUNTIF($D76:K76, 0)&amp;"-"&amp;COUNTIF($D76:K76, 0.5)</f>
        <v>4-4-0</v>
      </c>
      <c r="AG76" s="19" t="str">
        <f>COUNTIF($D76:L76, 1)&amp;"-"&amp;COUNTIF($D76:L76, 0)&amp;"-"&amp;COUNTIF($D76:L76, 0.5)</f>
        <v>5-4-0</v>
      </c>
      <c r="AH76" s="19" t="str">
        <f>COUNTIF($D76:M76, 1)&amp;"-"&amp;COUNTIF($D76:M76, 0)&amp;"-"&amp;COUNTIF($D76:M76, 0.5)</f>
        <v>6-4-0</v>
      </c>
      <c r="AI76" s="19" t="str">
        <f>COUNTIF($D76:N76, 1)&amp;"-"&amp;COUNTIF($D76:N76, 0)&amp;"-"&amp;COUNTIF($D76:N76, 0.5)</f>
        <v>6-5-0</v>
      </c>
      <c r="AJ76" s="19" t="str">
        <f>COUNTIF($D76:O76, 1)&amp;"-"&amp;COUNTIF($D76:O76, 0)&amp;"-"&amp;COUNTIF($D76:O76, 0.5)</f>
        <v>7-5-0</v>
      </c>
      <c r="AK76" s="19" t="str">
        <f>COUNTIF($D76:P76, 1)&amp;"-"&amp;COUNTIF($D76:P76, 0)&amp;"-"&amp;COUNTIF($D76:P76, 0.5)</f>
        <v>7-6-0</v>
      </c>
      <c r="AL76" s="19" t="str">
        <f>COUNTIF($D76:Q76, 1)&amp;"-"&amp;COUNTIF($D76:Q76, 0)&amp;"-"&amp;COUNTIF($D76:Q76, 0.5)</f>
        <v>7-7-0</v>
      </c>
      <c r="AM76" s="19" t="str">
        <f>COUNTIF($D76:R76, 1)&amp;"-"&amp;COUNTIF($D76:R76, 0)&amp;"-"&amp;COUNTIF($D76:R76, 0.5)</f>
        <v>7-8-0</v>
      </c>
      <c r="AN76" s="19" t="str">
        <f>COUNTIF($D76:S76, 1)&amp;"-"&amp;COUNTIF($D76:S76, 0)&amp;"-"&amp;COUNTIF($D76:S76, 0.5)</f>
        <v>8-8-0</v>
      </c>
      <c r="AQ76" s="4" t="s">
        <v>145</v>
      </c>
      <c r="AR76" s="2"/>
      <c r="AS76" s="2">
        <v>1</v>
      </c>
      <c r="AT76" s="2">
        <v>1</v>
      </c>
      <c r="AV76" s="4" t="s">
        <v>145</v>
      </c>
      <c r="AW76" s="2"/>
      <c r="AX76" s="2"/>
      <c r="AY76" s="2"/>
      <c r="AZ76" s="2"/>
      <c r="BA76" s="2"/>
      <c r="BB76" s="2">
        <v>1</v>
      </c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>
        <v>1</v>
      </c>
    </row>
    <row r="77" spans="1:66">
      <c r="A77" t="s">
        <v>19</v>
      </c>
      <c r="B77">
        <v>2012</v>
      </c>
      <c r="C77" t="s">
        <v>63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1</v>
      </c>
      <c r="J77" s="2">
        <v>1</v>
      </c>
      <c r="K77" s="2">
        <v>0</v>
      </c>
      <c r="L77" s="2">
        <v>1</v>
      </c>
      <c r="M77" s="2">
        <v>1</v>
      </c>
      <c r="N77" s="2">
        <v>0</v>
      </c>
      <c r="O77" s="2">
        <v>1</v>
      </c>
      <c r="P77" s="2">
        <v>1</v>
      </c>
      <c r="Q77" s="2">
        <v>1</v>
      </c>
      <c r="R77" s="2">
        <v>0</v>
      </c>
      <c r="S77" s="2">
        <v>1</v>
      </c>
      <c r="U77" s="19" t="str">
        <f t="shared" si="5"/>
        <v>Mike Elmes</v>
      </c>
      <c r="V77" s="19">
        <f t="shared" si="6"/>
        <v>2012</v>
      </c>
      <c r="W77" s="19" t="str">
        <f t="shared" si="7"/>
        <v>Missed</v>
      </c>
      <c r="X77" s="19" t="str">
        <f t="shared" si="8"/>
        <v>Mike Elmes 2012</v>
      </c>
      <c r="Y77" s="19" t="str">
        <f>COUNTIF($D77:D77, 1)&amp;"-"&amp;COUNTIF($D77:D77, 0)&amp;"-"&amp;COUNTIF($D77:D77, 0.5)</f>
        <v>0-1-0</v>
      </c>
      <c r="Z77" s="19" t="str">
        <f>COUNTIF($D77:E77, 1)&amp;"-"&amp;COUNTIF($D77:E77, 0)&amp;"-"&amp;COUNTIF($D77:E77, 0.5)</f>
        <v>0-2-0</v>
      </c>
      <c r="AA77" s="19" t="str">
        <f>COUNTIF($D77:F77, 1)&amp;"-"&amp;COUNTIF($D77:F77, 0)&amp;"-"&amp;COUNTIF($D77:F77, 0.5)</f>
        <v>0-3-0</v>
      </c>
      <c r="AB77" s="19" t="str">
        <f>COUNTIF($D77:G77, 1)&amp;"-"&amp;COUNTIF($D77:G77, 0)&amp;"-"&amp;COUNTIF($D77:G77, 0.5)</f>
        <v>0-4-0</v>
      </c>
      <c r="AC77" s="19" t="str">
        <f>COUNTIF($D77:H77, 1)&amp;"-"&amp;COUNTIF($D77:H77, 0)&amp;"-"&amp;COUNTIF($D77:H77, 0.5)</f>
        <v>0-5-0</v>
      </c>
      <c r="AD77" s="19" t="str">
        <f>COUNTIF($D77:I77, 1)&amp;"-"&amp;COUNTIF($D77:I77, 0)&amp;"-"&amp;COUNTIF($D77:I77, 0.5)</f>
        <v>1-5-0</v>
      </c>
      <c r="AE77" s="19" t="str">
        <f>COUNTIF($D77:J77, 1)&amp;"-"&amp;COUNTIF($D77:J77, 0)&amp;"-"&amp;COUNTIF($D77:J77, 0.5)</f>
        <v>2-5-0</v>
      </c>
      <c r="AF77" s="19" t="str">
        <f>COUNTIF($D77:K77, 1)&amp;"-"&amp;COUNTIF($D77:K77, 0)&amp;"-"&amp;COUNTIF($D77:K77, 0.5)</f>
        <v>2-6-0</v>
      </c>
      <c r="AG77" s="19" t="str">
        <f>COUNTIF($D77:L77, 1)&amp;"-"&amp;COUNTIF($D77:L77, 0)&amp;"-"&amp;COUNTIF($D77:L77, 0.5)</f>
        <v>3-6-0</v>
      </c>
      <c r="AH77" s="19" t="str">
        <f>COUNTIF($D77:M77, 1)&amp;"-"&amp;COUNTIF($D77:M77, 0)&amp;"-"&amp;COUNTIF($D77:M77, 0.5)</f>
        <v>4-6-0</v>
      </c>
      <c r="AI77" s="19" t="str">
        <f>COUNTIF($D77:N77, 1)&amp;"-"&amp;COUNTIF($D77:N77, 0)&amp;"-"&amp;COUNTIF($D77:N77, 0.5)</f>
        <v>4-7-0</v>
      </c>
      <c r="AJ77" s="19" t="str">
        <f>COUNTIF($D77:O77, 1)&amp;"-"&amp;COUNTIF($D77:O77, 0)&amp;"-"&amp;COUNTIF($D77:O77, 0.5)</f>
        <v>5-7-0</v>
      </c>
      <c r="AK77" s="19" t="str">
        <f>COUNTIF($D77:P77, 1)&amp;"-"&amp;COUNTIF($D77:P77, 0)&amp;"-"&amp;COUNTIF($D77:P77, 0.5)</f>
        <v>6-7-0</v>
      </c>
      <c r="AL77" s="19" t="str">
        <f>COUNTIF($D77:Q77, 1)&amp;"-"&amp;COUNTIF($D77:Q77, 0)&amp;"-"&amp;COUNTIF($D77:Q77, 0.5)</f>
        <v>7-7-0</v>
      </c>
      <c r="AM77" s="19" t="str">
        <f>COUNTIF($D77:R77, 1)&amp;"-"&amp;COUNTIF($D77:R77, 0)&amp;"-"&amp;COUNTIF($D77:R77, 0.5)</f>
        <v>7-8-0</v>
      </c>
      <c r="AN77" s="19" t="str">
        <f>COUNTIF($D77:S77, 1)&amp;"-"&amp;COUNTIF($D77:S77, 0)&amp;"-"&amp;COUNTIF($D77:S77, 0.5)</f>
        <v>8-8-0</v>
      </c>
      <c r="AQ77" s="4" t="s">
        <v>146</v>
      </c>
      <c r="AR77" s="2"/>
      <c r="AS77" s="2">
        <v>1</v>
      </c>
      <c r="AT77" s="2">
        <v>1</v>
      </c>
      <c r="AV77" s="4" t="s">
        <v>146</v>
      </c>
      <c r="AW77" s="2"/>
      <c r="AX77" s="2"/>
      <c r="AY77" s="2"/>
      <c r="AZ77" s="2">
        <v>1</v>
      </c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>
        <v>1</v>
      </c>
    </row>
    <row r="78" spans="1:66">
      <c r="A78" t="s">
        <v>25</v>
      </c>
      <c r="B78">
        <v>2013</v>
      </c>
      <c r="C78" t="s">
        <v>63</v>
      </c>
      <c r="D78" s="2">
        <v>0</v>
      </c>
      <c r="E78" s="2">
        <v>0.5</v>
      </c>
      <c r="F78" s="2">
        <v>0</v>
      </c>
      <c r="G78" s="2">
        <v>0</v>
      </c>
      <c r="H78" s="2">
        <v>1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1</v>
      </c>
      <c r="S78" s="2">
        <v>1</v>
      </c>
      <c r="U78" s="19" t="str">
        <f t="shared" si="5"/>
        <v>Neil Hawke</v>
      </c>
      <c r="V78" s="19">
        <f t="shared" si="6"/>
        <v>2013</v>
      </c>
      <c r="W78" s="19" t="str">
        <f t="shared" si="7"/>
        <v>Missed</v>
      </c>
      <c r="X78" s="19" t="str">
        <f t="shared" si="8"/>
        <v>Neil Hawke 2013</v>
      </c>
      <c r="Y78" s="19" t="str">
        <f>COUNTIF($D78:D78, 1)&amp;"-"&amp;COUNTIF($D78:D78, 0)&amp;"-"&amp;COUNTIF($D78:D78, 0.5)</f>
        <v>0-1-0</v>
      </c>
      <c r="Z78" s="19" t="str">
        <f>COUNTIF($D78:E78, 1)&amp;"-"&amp;COUNTIF($D78:E78, 0)&amp;"-"&amp;COUNTIF($D78:E78, 0.5)</f>
        <v>0-1-1</v>
      </c>
      <c r="AA78" s="19" t="str">
        <f>COUNTIF($D78:F78, 1)&amp;"-"&amp;COUNTIF($D78:F78, 0)&amp;"-"&amp;COUNTIF($D78:F78, 0.5)</f>
        <v>0-2-1</v>
      </c>
      <c r="AB78" s="19" t="str">
        <f>COUNTIF($D78:G78, 1)&amp;"-"&amp;COUNTIF($D78:G78, 0)&amp;"-"&amp;COUNTIF($D78:G78, 0.5)</f>
        <v>0-3-1</v>
      </c>
      <c r="AC78" s="19" t="str">
        <f>COUNTIF($D78:H78, 1)&amp;"-"&amp;COUNTIF($D78:H78, 0)&amp;"-"&amp;COUNTIF($D78:H78, 0.5)</f>
        <v>1-3-1</v>
      </c>
      <c r="AD78" s="19" t="str">
        <f>COUNTIF($D78:I78, 1)&amp;"-"&amp;COUNTIF($D78:I78, 0)&amp;"-"&amp;COUNTIF($D78:I78, 0.5)</f>
        <v>1-4-1</v>
      </c>
      <c r="AE78" s="19" t="str">
        <f>COUNTIF($D78:J78, 1)&amp;"-"&amp;COUNTIF($D78:J78, 0)&amp;"-"&amp;COUNTIF($D78:J78, 0.5)</f>
        <v>1-5-1</v>
      </c>
      <c r="AF78" s="19" t="str">
        <f>COUNTIF($D78:K78, 1)&amp;"-"&amp;COUNTIF($D78:K78, 0)&amp;"-"&amp;COUNTIF($D78:K78, 0.5)</f>
        <v>1-6-1</v>
      </c>
      <c r="AG78" s="19" t="str">
        <f>COUNTIF($D78:L78, 1)&amp;"-"&amp;COUNTIF($D78:L78, 0)&amp;"-"&amp;COUNTIF($D78:L78, 0.5)</f>
        <v>1-7-1</v>
      </c>
      <c r="AH78" s="19" t="str">
        <f>COUNTIF($D78:M78, 1)&amp;"-"&amp;COUNTIF($D78:M78, 0)&amp;"-"&amp;COUNTIF($D78:M78, 0.5)</f>
        <v>1-8-1</v>
      </c>
      <c r="AI78" s="19" t="str">
        <f>COUNTIF($D78:N78, 1)&amp;"-"&amp;COUNTIF($D78:N78, 0)&amp;"-"&amp;COUNTIF($D78:N78, 0.5)</f>
        <v>1-9-1</v>
      </c>
      <c r="AJ78" s="19" t="str">
        <f>COUNTIF($D78:O78, 1)&amp;"-"&amp;COUNTIF($D78:O78, 0)&amp;"-"&amp;COUNTIF($D78:O78, 0.5)</f>
        <v>1-10-1</v>
      </c>
      <c r="AK78" s="19" t="str">
        <f>COUNTIF($D78:P78, 1)&amp;"-"&amp;COUNTIF($D78:P78, 0)&amp;"-"&amp;COUNTIF($D78:P78, 0.5)</f>
        <v>2-10-1</v>
      </c>
      <c r="AL78" s="19" t="str">
        <f>COUNTIF($D78:Q78, 1)&amp;"-"&amp;COUNTIF($D78:Q78, 0)&amp;"-"&amp;COUNTIF($D78:Q78, 0.5)</f>
        <v>2-11-1</v>
      </c>
      <c r="AM78" s="19" t="str">
        <f>COUNTIF($D78:R78, 1)&amp;"-"&amp;COUNTIF($D78:R78, 0)&amp;"-"&amp;COUNTIF($D78:R78, 0.5)</f>
        <v>3-11-1</v>
      </c>
      <c r="AN78" s="19" t="str">
        <f>COUNTIF($D78:S78, 1)&amp;"-"&amp;COUNTIF($D78:S78, 0)&amp;"-"&amp;COUNTIF($D78:S78, 0.5)</f>
        <v>4-11-1</v>
      </c>
      <c r="AQ78" s="4" t="s">
        <v>147</v>
      </c>
      <c r="AR78" s="2">
        <v>1</v>
      </c>
      <c r="AS78" s="2"/>
      <c r="AT78" s="2">
        <v>1</v>
      </c>
      <c r="AV78" s="4" t="s">
        <v>147</v>
      </c>
      <c r="AW78" s="2"/>
      <c r="AX78" s="2"/>
      <c r="AY78" s="2"/>
      <c r="AZ78" s="2"/>
      <c r="BA78" s="2"/>
      <c r="BB78" s="2"/>
      <c r="BC78" s="2"/>
      <c r="BD78" s="2"/>
      <c r="BE78" s="2"/>
      <c r="BF78" s="2">
        <v>1</v>
      </c>
      <c r="BG78" s="2"/>
      <c r="BH78" s="2"/>
      <c r="BI78" s="2"/>
      <c r="BJ78" s="2"/>
      <c r="BK78" s="2"/>
      <c r="BL78" s="2"/>
      <c r="BM78" s="2"/>
      <c r="BN78" s="2">
        <v>1</v>
      </c>
    </row>
    <row r="79" spans="1:66">
      <c r="B79">
        <v>2014</v>
      </c>
      <c r="C79" t="s">
        <v>22</v>
      </c>
      <c r="D79" s="2">
        <v>0</v>
      </c>
      <c r="E79" s="2">
        <v>0</v>
      </c>
      <c r="F79" s="2">
        <v>1</v>
      </c>
      <c r="G79" s="2">
        <v>0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0.5</v>
      </c>
      <c r="N79" s="2">
        <v>0</v>
      </c>
      <c r="O79" s="2">
        <v>0</v>
      </c>
      <c r="P79" s="2">
        <v>0</v>
      </c>
      <c r="Q79" s="2">
        <v>1</v>
      </c>
      <c r="R79" s="2">
        <v>0</v>
      </c>
      <c r="S79" s="2">
        <v>1</v>
      </c>
      <c r="U79" s="19" t="str">
        <f t="shared" si="5"/>
        <v>Neil Hawke</v>
      </c>
      <c r="V79" s="19">
        <f t="shared" si="6"/>
        <v>2014</v>
      </c>
      <c r="W79" s="19" t="str">
        <f t="shared" si="7"/>
        <v>Playoffs</v>
      </c>
      <c r="X79" s="19" t="str">
        <f t="shared" si="8"/>
        <v>Neil Hawke 2014</v>
      </c>
      <c r="Y79" s="19" t="str">
        <f>COUNTIF($D79:D79, 1)&amp;"-"&amp;COUNTIF($D79:D79, 0)&amp;"-"&amp;COUNTIF($D79:D79, 0.5)</f>
        <v>0-1-0</v>
      </c>
      <c r="Z79" s="19" t="str">
        <f>COUNTIF($D79:E79, 1)&amp;"-"&amp;COUNTIF($D79:E79, 0)&amp;"-"&amp;COUNTIF($D79:E79, 0.5)</f>
        <v>0-2-0</v>
      </c>
      <c r="AA79" s="19" t="str">
        <f>COUNTIF($D79:F79, 1)&amp;"-"&amp;COUNTIF($D79:F79, 0)&amp;"-"&amp;COUNTIF($D79:F79, 0.5)</f>
        <v>1-2-0</v>
      </c>
      <c r="AB79" s="19" t="str">
        <f>COUNTIF($D79:G79, 1)&amp;"-"&amp;COUNTIF($D79:G79, 0)&amp;"-"&amp;COUNTIF($D79:G79, 0.5)</f>
        <v>1-3-0</v>
      </c>
      <c r="AC79" s="19" t="str">
        <f>COUNTIF($D79:H79, 1)&amp;"-"&amp;COUNTIF($D79:H79, 0)&amp;"-"&amp;COUNTIF($D79:H79, 0.5)</f>
        <v>2-3-0</v>
      </c>
      <c r="AD79" s="19" t="str">
        <f>COUNTIF($D79:I79, 1)&amp;"-"&amp;COUNTIF($D79:I79, 0)&amp;"-"&amp;COUNTIF($D79:I79, 0.5)</f>
        <v>3-3-0</v>
      </c>
      <c r="AE79" s="19" t="str">
        <f>COUNTIF($D79:J79, 1)&amp;"-"&amp;COUNTIF($D79:J79, 0)&amp;"-"&amp;COUNTIF($D79:J79, 0.5)</f>
        <v>4-3-0</v>
      </c>
      <c r="AF79" s="19" t="str">
        <f>COUNTIF($D79:K79, 1)&amp;"-"&amp;COUNTIF($D79:K79, 0)&amp;"-"&amp;COUNTIF($D79:K79, 0.5)</f>
        <v>5-3-0</v>
      </c>
      <c r="AG79" s="19" t="str">
        <f>COUNTIF($D79:L79, 1)&amp;"-"&amp;COUNTIF($D79:L79, 0)&amp;"-"&amp;COUNTIF($D79:L79, 0.5)</f>
        <v>6-3-0</v>
      </c>
      <c r="AH79" s="19" t="str">
        <f>COUNTIF($D79:M79, 1)&amp;"-"&amp;COUNTIF($D79:M79, 0)&amp;"-"&amp;COUNTIF($D79:M79, 0.5)</f>
        <v>6-3-1</v>
      </c>
      <c r="AI79" s="19" t="str">
        <f>COUNTIF($D79:N79, 1)&amp;"-"&amp;COUNTIF($D79:N79, 0)&amp;"-"&amp;COUNTIF($D79:N79, 0.5)</f>
        <v>6-4-1</v>
      </c>
      <c r="AJ79" s="19" t="str">
        <f>COUNTIF($D79:O79, 1)&amp;"-"&amp;COUNTIF($D79:O79, 0)&amp;"-"&amp;COUNTIF($D79:O79, 0.5)</f>
        <v>6-5-1</v>
      </c>
      <c r="AK79" s="19" t="str">
        <f>COUNTIF($D79:P79, 1)&amp;"-"&amp;COUNTIF($D79:P79, 0)&amp;"-"&amp;COUNTIF($D79:P79, 0.5)</f>
        <v>6-6-1</v>
      </c>
      <c r="AL79" s="19" t="str">
        <f>COUNTIF($D79:Q79, 1)&amp;"-"&amp;COUNTIF($D79:Q79, 0)&amp;"-"&amp;COUNTIF($D79:Q79, 0.5)</f>
        <v>7-6-1</v>
      </c>
      <c r="AM79" s="19" t="str">
        <f>COUNTIF($D79:R79, 1)&amp;"-"&amp;COUNTIF($D79:R79, 0)&amp;"-"&amp;COUNTIF($D79:R79, 0.5)</f>
        <v>7-7-1</v>
      </c>
      <c r="AN79" s="19" t="str">
        <f>COUNTIF($D79:S79, 1)&amp;"-"&amp;COUNTIF($D79:S79, 0)&amp;"-"&amp;COUNTIF($D79:S79, 0.5)</f>
        <v>8-7-1</v>
      </c>
      <c r="AQ79" s="4" t="s">
        <v>148</v>
      </c>
      <c r="AR79" s="2"/>
      <c r="AS79" s="2">
        <v>1</v>
      </c>
      <c r="AT79" s="2">
        <v>1</v>
      </c>
      <c r="AV79" s="4" t="s">
        <v>148</v>
      </c>
      <c r="AW79" s="2"/>
      <c r="AX79" s="2"/>
      <c r="AY79" s="2"/>
      <c r="AZ79" s="2">
        <v>1</v>
      </c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>
        <v>1</v>
      </c>
    </row>
    <row r="80" spans="1:66">
      <c r="B80">
        <v>2015</v>
      </c>
      <c r="C80" t="s">
        <v>63</v>
      </c>
      <c r="D80" s="2">
        <v>0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1</v>
      </c>
      <c r="L80" s="2">
        <v>1</v>
      </c>
      <c r="M80" s="2">
        <v>0</v>
      </c>
      <c r="N80" s="2">
        <v>0</v>
      </c>
      <c r="O80" s="2">
        <v>1</v>
      </c>
      <c r="P80" s="2">
        <v>1</v>
      </c>
      <c r="Q80" s="2">
        <v>0</v>
      </c>
      <c r="R80" s="2">
        <v>0</v>
      </c>
      <c r="S80" s="2">
        <v>1</v>
      </c>
      <c r="U80" s="19" t="str">
        <f t="shared" si="5"/>
        <v>Neil Hawke</v>
      </c>
      <c r="V80" s="19">
        <f t="shared" si="6"/>
        <v>2015</v>
      </c>
      <c r="W80" s="19" t="str">
        <f t="shared" si="7"/>
        <v>Missed</v>
      </c>
      <c r="X80" s="19" t="str">
        <f t="shared" si="8"/>
        <v>Neil Hawke 2015</v>
      </c>
      <c r="Y80" s="19" t="str">
        <f>COUNTIF($D80:D80, 1)&amp;"-"&amp;COUNTIF($D80:D80, 0)&amp;"-"&amp;COUNTIF($D80:D80, 0.5)</f>
        <v>0-1-0</v>
      </c>
      <c r="Z80" s="19" t="str">
        <f>COUNTIF($D80:E80, 1)&amp;"-"&amp;COUNTIF($D80:E80, 0)&amp;"-"&amp;COUNTIF($D80:E80, 0.5)</f>
        <v>1-1-0</v>
      </c>
      <c r="AA80" s="19" t="str">
        <f>COUNTIF($D80:F80, 1)&amp;"-"&amp;COUNTIF($D80:F80, 0)&amp;"-"&amp;COUNTIF($D80:F80, 0.5)</f>
        <v>1-2-0</v>
      </c>
      <c r="AB80" s="19" t="str">
        <f>COUNTIF($D80:G80, 1)&amp;"-"&amp;COUNTIF($D80:G80, 0)&amp;"-"&amp;COUNTIF($D80:G80, 0.5)</f>
        <v>1-3-0</v>
      </c>
      <c r="AC80" s="19" t="str">
        <f>COUNTIF($D80:H80, 1)&amp;"-"&amp;COUNTIF($D80:H80, 0)&amp;"-"&amp;COUNTIF($D80:H80, 0.5)</f>
        <v>1-4-0</v>
      </c>
      <c r="AD80" s="19" t="str">
        <f>COUNTIF($D80:I80, 1)&amp;"-"&amp;COUNTIF($D80:I80, 0)&amp;"-"&amp;COUNTIF($D80:I80, 0.5)</f>
        <v>1-5-0</v>
      </c>
      <c r="AE80" s="19" t="str">
        <f>COUNTIF($D80:J80, 1)&amp;"-"&amp;COUNTIF($D80:J80, 0)&amp;"-"&amp;COUNTIF($D80:J80, 0.5)</f>
        <v>1-6-0</v>
      </c>
      <c r="AF80" s="19" t="str">
        <f>COUNTIF($D80:K80, 1)&amp;"-"&amp;COUNTIF($D80:K80, 0)&amp;"-"&amp;COUNTIF($D80:K80, 0.5)</f>
        <v>2-6-0</v>
      </c>
      <c r="AG80" s="19" t="str">
        <f>COUNTIF($D80:L80, 1)&amp;"-"&amp;COUNTIF($D80:L80, 0)&amp;"-"&amp;COUNTIF($D80:L80, 0.5)</f>
        <v>3-6-0</v>
      </c>
      <c r="AH80" s="19" t="str">
        <f>COUNTIF($D80:M80, 1)&amp;"-"&amp;COUNTIF($D80:M80, 0)&amp;"-"&amp;COUNTIF($D80:M80, 0.5)</f>
        <v>3-7-0</v>
      </c>
      <c r="AI80" s="19" t="str">
        <f>COUNTIF($D80:N80, 1)&amp;"-"&amp;COUNTIF($D80:N80, 0)&amp;"-"&amp;COUNTIF($D80:N80, 0.5)</f>
        <v>3-8-0</v>
      </c>
      <c r="AJ80" s="19" t="str">
        <f>COUNTIF($D80:O80, 1)&amp;"-"&amp;COUNTIF($D80:O80, 0)&amp;"-"&amp;COUNTIF($D80:O80, 0.5)</f>
        <v>4-8-0</v>
      </c>
      <c r="AK80" s="19" t="str">
        <f>COUNTIF($D80:P80, 1)&amp;"-"&amp;COUNTIF($D80:P80, 0)&amp;"-"&amp;COUNTIF($D80:P80, 0.5)</f>
        <v>5-8-0</v>
      </c>
      <c r="AL80" s="19" t="str">
        <f>COUNTIF($D80:Q80, 1)&amp;"-"&amp;COUNTIF($D80:Q80, 0)&amp;"-"&amp;COUNTIF($D80:Q80, 0.5)</f>
        <v>5-9-0</v>
      </c>
      <c r="AM80" s="19" t="str">
        <f>COUNTIF($D80:R80, 1)&amp;"-"&amp;COUNTIF($D80:R80, 0)&amp;"-"&amp;COUNTIF($D80:R80, 0.5)</f>
        <v>5-10-0</v>
      </c>
      <c r="AN80" s="19" t="str">
        <f>COUNTIF($D80:S80, 1)&amp;"-"&amp;COUNTIF($D80:S80, 0)&amp;"-"&amp;COUNTIF($D80:S80, 0.5)</f>
        <v>6-10-0</v>
      </c>
      <c r="AQ80" s="4" t="s">
        <v>149</v>
      </c>
      <c r="AR80" s="2">
        <v>1</v>
      </c>
      <c r="AS80" s="2"/>
      <c r="AT80" s="2">
        <v>1</v>
      </c>
      <c r="AV80" s="4" t="s">
        <v>149</v>
      </c>
      <c r="AW80" s="2"/>
      <c r="AX80" s="2"/>
      <c r="AY80" s="2"/>
      <c r="AZ80" s="2"/>
      <c r="BA80" s="2"/>
      <c r="BB80" s="2"/>
      <c r="BC80" s="2"/>
      <c r="BD80" s="2">
        <v>1</v>
      </c>
      <c r="BE80" s="2"/>
      <c r="BF80" s="2"/>
      <c r="BG80" s="2"/>
      <c r="BH80" s="2"/>
      <c r="BI80" s="2"/>
      <c r="BJ80" s="2"/>
      <c r="BK80" s="2"/>
      <c r="BL80" s="2"/>
      <c r="BM80" s="2"/>
      <c r="BN80" s="2">
        <v>1</v>
      </c>
    </row>
    <row r="81" spans="1:66">
      <c r="B81">
        <v>2016</v>
      </c>
      <c r="C81" t="s">
        <v>63</v>
      </c>
      <c r="D81" s="2">
        <v>1</v>
      </c>
      <c r="E81" s="2">
        <v>1</v>
      </c>
      <c r="F81" s="2">
        <v>1</v>
      </c>
      <c r="G81" s="2">
        <v>1</v>
      </c>
      <c r="H81" s="2">
        <v>0</v>
      </c>
      <c r="I81" s="2">
        <v>0</v>
      </c>
      <c r="J81" s="2">
        <v>0</v>
      </c>
      <c r="K81" s="2">
        <v>0</v>
      </c>
      <c r="L81" s="2">
        <v>1</v>
      </c>
      <c r="M81" s="2">
        <v>0</v>
      </c>
      <c r="N81" s="2">
        <v>0</v>
      </c>
      <c r="O81" s="2">
        <v>1</v>
      </c>
      <c r="P81" s="2">
        <v>0</v>
      </c>
      <c r="Q81" s="2">
        <v>1</v>
      </c>
      <c r="R81" s="2">
        <v>0</v>
      </c>
      <c r="S81" s="2">
        <v>1</v>
      </c>
      <c r="U81" s="19" t="str">
        <f t="shared" si="5"/>
        <v>Neil Hawke</v>
      </c>
      <c r="V81" s="19">
        <f t="shared" si="6"/>
        <v>2016</v>
      </c>
      <c r="W81" s="19" t="str">
        <f t="shared" si="7"/>
        <v>Missed</v>
      </c>
      <c r="X81" s="19" t="str">
        <f t="shared" si="8"/>
        <v>Neil Hawke 2016</v>
      </c>
      <c r="Y81" s="19" t="str">
        <f>COUNTIF($D81:D81, 1)&amp;"-"&amp;COUNTIF($D81:D81, 0)&amp;"-"&amp;COUNTIF($D81:D81, 0.5)</f>
        <v>1-0-0</v>
      </c>
      <c r="Z81" s="19" t="str">
        <f>COUNTIF($D81:E81, 1)&amp;"-"&amp;COUNTIF($D81:E81, 0)&amp;"-"&amp;COUNTIF($D81:E81, 0.5)</f>
        <v>2-0-0</v>
      </c>
      <c r="AA81" s="19" t="str">
        <f>COUNTIF($D81:F81, 1)&amp;"-"&amp;COUNTIF($D81:F81, 0)&amp;"-"&amp;COUNTIF($D81:F81, 0.5)</f>
        <v>3-0-0</v>
      </c>
      <c r="AB81" s="19" t="str">
        <f>COUNTIF($D81:G81, 1)&amp;"-"&amp;COUNTIF($D81:G81, 0)&amp;"-"&amp;COUNTIF($D81:G81, 0.5)</f>
        <v>4-0-0</v>
      </c>
      <c r="AC81" s="19" t="str">
        <f>COUNTIF($D81:H81, 1)&amp;"-"&amp;COUNTIF($D81:H81, 0)&amp;"-"&amp;COUNTIF($D81:H81, 0.5)</f>
        <v>4-1-0</v>
      </c>
      <c r="AD81" s="19" t="str">
        <f>COUNTIF($D81:I81, 1)&amp;"-"&amp;COUNTIF($D81:I81, 0)&amp;"-"&amp;COUNTIF($D81:I81, 0.5)</f>
        <v>4-2-0</v>
      </c>
      <c r="AE81" s="19" t="str">
        <f>COUNTIF($D81:J81, 1)&amp;"-"&amp;COUNTIF($D81:J81, 0)&amp;"-"&amp;COUNTIF($D81:J81, 0.5)</f>
        <v>4-3-0</v>
      </c>
      <c r="AF81" s="19" t="str">
        <f>COUNTIF($D81:K81, 1)&amp;"-"&amp;COUNTIF($D81:K81, 0)&amp;"-"&amp;COUNTIF($D81:K81, 0.5)</f>
        <v>4-4-0</v>
      </c>
      <c r="AG81" s="19" t="str">
        <f>COUNTIF($D81:L81, 1)&amp;"-"&amp;COUNTIF($D81:L81, 0)&amp;"-"&amp;COUNTIF($D81:L81, 0.5)</f>
        <v>5-4-0</v>
      </c>
      <c r="AH81" s="19" t="str">
        <f>COUNTIF($D81:M81, 1)&amp;"-"&amp;COUNTIF($D81:M81, 0)&amp;"-"&amp;COUNTIF($D81:M81, 0.5)</f>
        <v>5-5-0</v>
      </c>
      <c r="AI81" s="19" t="str">
        <f>COUNTIF($D81:N81, 1)&amp;"-"&amp;COUNTIF($D81:N81, 0)&amp;"-"&amp;COUNTIF($D81:N81, 0.5)</f>
        <v>5-6-0</v>
      </c>
      <c r="AJ81" s="19" t="str">
        <f>COUNTIF($D81:O81, 1)&amp;"-"&amp;COUNTIF($D81:O81, 0)&amp;"-"&amp;COUNTIF($D81:O81, 0.5)</f>
        <v>6-6-0</v>
      </c>
      <c r="AK81" s="19" t="str">
        <f>COUNTIF($D81:P81, 1)&amp;"-"&amp;COUNTIF($D81:P81, 0)&amp;"-"&amp;COUNTIF($D81:P81, 0.5)</f>
        <v>6-7-0</v>
      </c>
      <c r="AL81" s="19" t="str">
        <f>COUNTIF($D81:Q81, 1)&amp;"-"&amp;COUNTIF($D81:Q81, 0)&amp;"-"&amp;COUNTIF($D81:Q81, 0.5)</f>
        <v>7-7-0</v>
      </c>
      <c r="AM81" s="19" t="str">
        <f>COUNTIF($D81:R81, 1)&amp;"-"&amp;COUNTIF($D81:R81, 0)&amp;"-"&amp;COUNTIF($D81:R81, 0.5)</f>
        <v>7-8-0</v>
      </c>
      <c r="AN81" s="19" t="str">
        <f>COUNTIF($D81:S81, 1)&amp;"-"&amp;COUNTIF($D81:S81, 0)&amp;"-"&amp;COUNTIF($D81:S81, 0.5)</f>
        <v>8-8-0</v>
      </c>
      <c r="AQ81" s="4" t="s">
        <v>150</v>
      </c>
      <c r="AR81" s="2"/>
      <c r="AS81" s="2">
        <v>1</v>
      </c>
      <c r="AT81" s="2">
        <v>1</v>
      </c>
      <c r="AV81" s="4" t="s">
        <v>150</v>
      </c>
      <c r="AW81" s="2"/>
      <c r="AX81" s="2"/>
      <c r="AY81" s="2"/>
      <c r="AZ81" s="2"/>
      <c r="BA81" s="2"/>
      <c r="BB81" s="2">
        <v>1</v>
      </c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>
        <v>1</v>
      </c>
    </row>
    <row r="82" spans="1:66">
      <c r="B82">
        <v>2017</v>
      </c>
      <c r="C82" t="s">
        <v>22</v>
      </c>
      <c r="D82" s="2">
        <v>1</v>
      </c>
      <c r="E82" s="2">
        <v>0</v>
      </c>
      <c r="F82" s="2">
        <v>1</v>
      </c>
      <c r="G82" s="2">
        <v>0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0</v>
      </c>
      <c r="O82" s="2">
        <v>0</v>
      </c>
      <c r="P82" s="2">
        <v>0</v>
      </c>
      <c r="Q82" s="2">
        <v>0</v>
      </c>
      <c r="R82" s="2">
        <v>1</v>
      </c>
      <c r="S82" s="2">
        <v>0</v>
      </c>
      <c r="U82" s="19" t="str">
        <f t="shared" si="5"/>
        <v>Neil Hawke</v>
      </c>
      <c r="V82" s="19">
        <f t="shared" si="6"/>
        <v>2017</v>
      </c>
      <c r="W82" s="19" t="str">
        <f t="shared" si="7"/>
        <v>Playoffs</v>
      </c>
      <c r="X82" s="19" t="str">
        <f t="shared" si="8"/>
        <v>Neil Hawke 2017</v>
      </c>
      <c r="Y82" s="19" t="str">
        <f>COUNTIF($D82:D82, 1)&amp;"-"&amp;COUNTIF($D82:D82, 0)&amp;"-"&amp;COUNTIF($D82:D82, 0.5)</f>
        <v>1-0-0</v>
      </c>
      <c r="Z82" s="19" t="str">
        <f>COUNTIF($D82:E82, 1)&amp;"-"&amp;COUNTIF($D82:E82, 0)&amp;"-"&amp;COUNTIF($D82:E82, 0.5)</f>
        <v>1-1-0</v>
      </c>
      <c r="AA82" s="19" t="str">
        <f>COUNTIF($D82:F82, 1)&amp;"-"&amp;COUNTIF($D82:F82, 0)&amp;"-"&amp;COUNTIF($D82:F82, 0.5)</f>
        <v>2-1-0</v>
      </c>
      <c r="AB82" s="19" t="str">
        <f>COUNTIF($D82:G82, 1)&amp;"-"&amp;COUNTIF($D82:G82, 0)&amp;"-"&amp;COUNTIF($D82:G82, 0.5)</f>
        <v>2-2-0</v>
      </c>
      <c r="AC82" s="19" t="str">
        <f>COUNTIF($D82:H82, 1)&amp;"-"&amp;COUNTIF($D82:H82, 0)&amp;"-"&amp;COUNTIF($D82:H82, 0.5)</f>
        <v>3-2-0</v>
      </c>
      <c r="AD82" s="19" t="str">
        <f>COUNTIF($D82:I82, 1)&amp;"-"&amp;COUNTIF($D82:I82, 0)&amp;"-"&amp;COUNTIF($D82:I82, 0.5)</f>
        <v>4-2-0</v>
      </c>
      <c r="AE82" s="19" t="str">
        <f>COUNTIF($D82:J82, 1)&amp;"-"&amp;COUNTIF($D82:J82, 0)&amp;"-"&amp;COUNTIF($D82:J82, 0.5)</f>
        <v>5-2-0</v>
      </c>
      <c r="AF82" s="19" t="str">
        <f>COUNTIF($D82:K82, 1)&amp;"-"&amp;COUNTIF($D82:K82, 0)&amp;"-"&amp;COUNTIF($D82:K82, 0.5)</f>
        <v>6-2-0</v>
      </c>
      <c r="AG82" s="19" t="str">
        <f>COUNTIF($D82:L82, 1)&amp;"-"&amp;COUNTIF($D82:L82, 0)&amp;"-"&amp;COUNTIF($D82:L82, 0.5)</f>
        <v>7-2-0</v>
      </c>
      <c r="AH82" s="19" t="str">
        <f>COUNTIF($D82:M82, 1)&amp;"-"&amp;COUNTIF($D82:M82, 0)&amp;"-"&amp;COUNTIF($D82:M82, 0.5)</f>
        <v>8-2-0</v>
      </c>
      <c r="AI82" s="19" t="str">
        <f>COUNTIF($D82:N82, 1)&amp;"-"&amp;COUNTIF($D82:N82, 0)&amp;"-"&amp;COUNTIF($D82:N82, 0.5)</f>
        <v>8-3-0</v>
      </c>
      <c r="AJ82" s="19" t="str">
        <f>COUNTIF($D82:O82, 1)&amp;"-"&amp;COUNTIF($D82:O82, 0)&amp;"-"&amp;COUNTIF($D82:O82, 0.5)</f>
        <v>8-4-0</v>
      </c>
      <c r="AK82" s="19" t="str">
        <f>COUNTIF($D82:P82, 1)&amp;"-"&amp;COUNTIF($D82:P82, 0)&amp;"-"&amp;COUNTIF($D82:P82, 0.5)</f>
        <v>8-5-0</v>
      </c>
      <c r="AL82" s="19" t="str">
        <f>COUNTIF($D82:Q82, 1)&amp;"-"&amp;COUNTIF($D82:Q82, 0)&amp;"-"&amp;COUNTIF($D82:Q82, 0.5)</f>
        <v>8-6-0</v>
      </c>
      <c r="AM82" s="19" t="str">
        <f>COUNTIF($D82:R82, 1)&amp;"-"&amp;COUNTIF($D82:R82, 0)&amp;"-"&amp;COUNTIF($D82:R82, 0.5)</f>
        <v>9-6-0</v>
      </c>
      <c r="AN82" s="19" t="str">
        <f>COUNTIF($D82:S82, 1)&amp;"-"&amp;COUNTIF($D82:S82, 0)&amp;"-"&amp;COUNTIF($D82:S82, 0.5)</f>
        <v>9-7-0</v>
      </c>
      <c r="AQ82" s="4" t="s">
        <v>151</v>
      </c>
      <c r="AR82" s="2"/>
      <c r="AS82" s="2">
        <v>1</v>
      </c>
      <c r="AT82" s="2">
        <v>1</v>
      </c>
      <c r="AV82" s="4" t="s">
        <v>151</v>
      </c>
      <c r="AW82" s="2"/>
      <c r="AX82" s="2"/>
      <c r="AY82" s="2"/>
      <c r="AZ82" s="2">
        <v>1</v>
      </c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>
        <v>1</v>
      </c>
    </row>
    <row r="83" spans="1:66">
      <c r="A83" t="s">
        <v>62</v>
      </c>
      <c r="B83">
        <v>2016</v>
      </c>
      <c r="C83" t="s">
        <v>63</v>
      </c>
      <c r="D83" s="2">
        <v>0</v>
      </c>
      <c r="E83" s="2">
        <v>0</v>
      </c>
      <c r="F83" s="2">
        <v>1</v>
      </c>
      <c r="G83" s="2">
        <v>0</v>
      </c>
      <c r="H83" s="2">
        <v>1</v>
      </c>
      <c r="I83" s="2">
        <v>1</v>
      </c>
      <c r="J83" s="2">
        <v>0</v>
      </c>
      <c r="K83" s="2">
        <v>1</v>
      </c>
      <c r="L83" s="2">
        <v>0</v>
      </c>
      <c r="M83" s="2">
        <v>1</v>
      </c>
      <c r="N83" s="2">
        <v>0</v>
      </c>
      <c r="O83" s="2">
        <v>1</v>
      </c>
      <c r="P83" s="2">
        <v>1</v>
      </c>
      <c r="Q83" s="2">
        <v>1</v>
      </c>
      <c r="R83" s="2">
        <v>1</v>
      </c>
      <c r="S83" s="2">
        <v>0</v>
      </c>
      <c r="U83" s="19" t="str">
        <f t="shared" si="5"/>
        <v>Owen Williams</v>
      </c>
      <c r="V83" s="19">
        <f t="shared" si="6"/>
        <v>2016</v>
      </c>
      <c r="W83" s="19" t="str">
        <f t="shared" si="7"/>
        <v>Missed</v>
      </c>
      <c r="X83" s="19" t="str">
        <f t="shared" si="8"/>
        <v>Owen Williams 2016</v>
      </c>
      <c r="Y83" s="19" t="str">
        <f>COUNTIF($D83:D83, 1)&amp;"-"&amp;COUNTIF($D83:D83, 0)&amp;"-"&amp;COUNTIF($D83:D83, 0.5)</f>
        <v>0-1-0</v>
      </c>
      <c r="Z83" s="19" t="str">
        <f>COUNTIF($D83:E83, 1)&amp;"-"&amp;COUNTIF($D83:E83, 0)&amp;"-"&amp;COUNTIF($D83:E83, 0.5)</f>
        <v>0-2-0</v>
      </c>
      <c r="AA83" s="19" t="str">
        <f>COUNTIF($D83:F83, 1)&amp;"-"&amp;COUNTIF($D83:F83, 0)&amp;"-"&amp;COUNTIF($D83:F83, 0.5)</f>
        <v>1-2-0</v>
      </c>
      <c r="AB83" s="19" t="str">
        <f>COUNTIF($D83:G83, 1)&amp;"-"&amp;COUNTIF($D83:G83, 0)&amp;"-"&amp;COUNTIF($D83:G83, 0.5)</f>
        <v>1-3-0</v>
      </c>
      <c r="AC83" s="19" t="str">
        <f>COUNTIF($D83:H83, 1)&amp;"-"&amp;COUNTIF($D83:H83, 0)&amp;"-"&amp;COUNTIF($D83:H83, 0.5)</f>
        <v>2-3-0</v>
      </c>
      <c r="AD83" s="19" t="str">
        <f>COUNTIF($D83:I83, 1)&amp;"-"&amp;COUNTIF($D83:I83, 0)&amp;"-"&amp;COUNTIF($D83:I83, 0.5)</f>
        <v>3-3-0</v>
      </c>
      <c r="AE83" s="19" t="str">
        <f>COUNTIF($D83:J83, 1)&amp;"-"&amp;COUNTIF($D83:J83, 0)&amp;"-"&amp;COUNTIF($D83:J83, 0.5)</f>
        <v>3-4-0</v>
      </c>
      <c r="AF83" s="19" t="str">
        <f>COUNTIF($D83:K83, 1)&amp;"-"&amp;COUNTIF($D83:K83, 0)&amp;"-"&amp;COUNTIF($D83:K83, 0.5)</f>
        <v>4-4-0</v>
      </c>
      <c r="AG83" s="19" t="str">
        <f>COUNTIF($D83:L83, 1)&amp;"-"&amp;COUNTIF($D83:L83, 0)&amp;"-"&amp;COUNTIF($D83:L83, 0.5)</f>
        <v>4-5-0</v>
      </c>
      <c r="AH83" s="19" t="str">
        <f>COUNTIF($D83:M83, 1)&amp;"-"&amp;COUNTIF($D83:M83, 0)&amp;"-"&amp;COUNTIF($D83:M83, 0.5)</f>
        <v>5-5-0</v>
      </c>
      <c r="AI83" s="19" t="str">
        <f>COUNTIF($D83:N83, 1)&amp;"-"&amp;COUNTIF($D83:N83, 0)&amp;"-"&amp;COUNTIF($D83:N83, 0.5)</f>
        <v>5-6-0</v>
      </c>
      <c r="AJ83" s="19" t="str">
        <f>COUNTIF($D83:O83, 1)&amp;"-"&amp;COUNTIF($D83:O83, 0)&amp;"-"&amp;COUNTIF($D83:O83, 0.5)</f>
        <v>6-6-0</v>
      </c>
      <c r="AK83" s="19" t="str">
        <f>COUNTIF($D83:P83, 1)&amp;"-"&amp;COUNTIF($D83:P83, 0)&amp;"-"&amp;COUNTIF($D83:P83, 0.5)</f>
        <v>7-6-0</v>
      </c>
      <c r="AL83" s="19" t="str">
        <f>COUNTIF($D83:Q83, 1)&amp;"-"&amp;COUNTIF($D83:Q83, 0)&amp;"-"&amp;COUNTIF($D83:Q83, 0.5)</f>
        <v>8-6-0</v>
      </c>
      <c r="AM83" s="19" t="str">
        <f>COUNTIF($D83:R83, 1)&amp;"-"&amp;COUNTIF($D83:R83, 0)&amp;"-"&amp;COUNTIF($D83:R83, 0.5)</f>
        <v>9-6-0</v>
      </c>
      <c r="AN83" s="19" t="str">
        <f>COUNTIF($D83:S83, 1)&amp;"-"&amp;COUNTIF($D83:S83, 0)&amp;"-"&amp;COUNTIF($D83:S83, 0.5)</f>
        <v>9-7-0</v>
      </c>
      <c r="AQ83" s="4" t="s">
        <v>152</v>
      </c>
      <c r="AR83" s="2"/>
      <c r="AS83" s="2">
        <v>1</v>
      </c>
      <c r="AT83" s="2">
        <v>1</v>
      </c>
      <c r="AV83" s="4" t="s">
        <v>152</v>
      </c>
      <c r="AW83" s="2"/>
      <c r="AX83" s="2"/>
      <c r="AY83" s="2"/>
      <c r="AZ83" s="2">
        <v>1</v>
      </c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>
        <v>1</v>
      </c>
    </row>
    <row r="84" spans="1:66">
      <c r="B84">
        <v>2017</v>
      </c>
      <c r="C84" t="s">
        <v>22</v>
      </c>
      <c r="D84" s="2">
        <v>1</v>
      </c>
      <c r="E84" s="2">
        <v>0</v>
      </c>
      <c r="F84" s="2">
        <v>1</v>
      </c>
      <c r="G84" s="2">
        <v>1</v>
      </c>
      <c r="H84" s="2">
        <v>1</v>
      </c>
      <c r="I84" s="2">
        <v>1</v>
      </c>
      <c r="J84" s="2">
        <v>0</v>
      </c>
      <c r="K84" s="2">
        <v>1</v>
      </c>
      <c r="L84" s="2">
        <v>0</v>
      </c>
      <c r="M84" s="2">
        <v>1</v>
      </c>
      <c r="N84" s="2">
        <v>1</v>
      </c>
      <c r="O84" s="2">
        <v>1</v>
      </c>
      <c r="P84" s="2">
        <v>0</v>
      </c>
      <c r="Q84" s="2">
        <v>1</v>
      </c>
      <c r="R84" s="2">
        <v>1</v>
      </c>
      <c r="S84" s="2">
        <v>0</v>
      </c>
      <c r="U84" s="19" t="str">
        <f t="shared" si="5"/>
        <v>Owen Williams</v>
      </c>
      <c r="V84" s="19">
        <f t="shared" si="6"/>
        <v>2017</v>
      </c>
      <c r="W84" s="19" t="str">
        <f t="shared" si="7"/>
        <v>Playoffs</v>
      </c>
      <c r="X84" s="19" t="str">
        <f t="shared" si="8"/>
        <v>Owen Williams 2017</v>
      </c>
      <c r="Y84" s="19" t="str">
        <f>COUNTIF($D84:D84, 1)&amp;"-"&amp;COUNTIF($D84:D84, 0)&amp;"-"&amp;COUNTIF($D84:D84, 0.5)</f>
        <v>1-0-0</v>
      </c>
      <c r="Z84" s="19" t="str">
        <f>COUNTIF($D84:E84, 1)&amp;"-"&amp;COUNTIF($D84:E84, 0)&amp;"-"&amp;COUNTIF($D84:E84, 0.5)</f>
        <v>1-1-0</v>
      </c>
      <c r="AA84" s="19" t="str">
        <f>COUNTIF($D84:F84, 1)&amp;"-"&amp;COUNTIF($D84:F84, 0)&amp;"-"&amp;COUNTIF($D84:F84, 0.5)</f>
        <v>2-1-0</v>
      </c>
      <c r="AB84" s="19" t="str">
        <f>COUNTIF($D84:G84, 1)&amp;"-"&amp;COUNTIF($D84:G84, 0)&amp;"-"&amp;COUNTIF($D84:G84, 0.5)</f>
        <v>3-1-0</v>
      </c>
      <c r="AC84" s="19" t="str">
        <f>COUNTIF($D84:H84, 1)&amp;"-"&amp;COUNTIF($D84:H84, 0)&amp;"-"&amp;COUNTIF($D84:H84, 0.5)</f>
        <v>4-1-0</v>
      </c>
      <c r="AD84" s="19" t="str">
        <f>COUNTIF($D84:I84, 1)&amp;"-"&amp;COUNTIF($D84:I84, 0)&amp;"-"&amp;COUNTIF($D84:I84, 0.5)</f>
        <v>5-1-0</v>
      </c>
      <c r="AE84" s="19" t="str">
        <f>COUNTIF($D84:J84, 1)&amp;"-"&amp;COUNTIF($D84:J84, 0)&amp;"-"&amp;COUNTIF($D84:J84, 0.5)</f>
        <v>5-2-0</v>
      </c>
      <c r="AF84" s="19" t="str">
        <f>COUNTIF($D84:K84, 1)&amp;"-"&amp;COUNTIF($D84:K84, 0)&amp;"-"&amp;COUNTIF($D84:K84, 0.5)</f>
        <v>6-2-0</v>
      </c>
      <c r="AG84" s="19" t="str">
        <f>COUNTIF($D84:L84, 1)&amp;"-"&amp;COUNTIF($D84:L84, 0)&amp;"-"&amp;COUNTIF($D84:L84, 0.5)</f>
        <v>6-3-0</v>
      </c>
      <c r="AH84" s="19" t="str">
        <f>COUNTIF($D84:M84, 1)&amp;"-"&amp;COUNTIF($D84:M84, 0)&amp;"-"&amp;COUNTIF($D84:M84, 0.5)</f>
        <v>7-3-0</v>
      </c>
      <c r="AI84" s="19" t="str">
        <f>COUNTIF($D84:N84, 1)&amp;"-"&amp;COUNTIF($D84:N84, 0)&amp;"-"&amp;COUNTIF($D84:N84, 0.5)</f>
        <v>8-3-0</v>
      </c>
      <c r="AJ84" s="19" t="str">
        <f>COUNTIF($D84:O84, 1)&amp;"-"&amp;COUNTIF($D84:O84, 0)&amp;"-"&amp;COUNTIF($D84:O84, 0.5)</f>
        <v>9-3-0</v>
      </c>
      <c r="AK84" s="19" t="str">
        <f>COUNTIF($D84:P84, 1)&amp;"-"&amp;COUNTIF($D84:P84, 0)&amp;"-"&amp;COUNTIF($D84:P84, 0.5)</f>
        <v>9-4-0</v>
      </c>
      <c r="AL84" s="19" t="str">
        <f>COUNTIF($D84:Q84, 1)&amp;"-"&amp;COUNTIF($D84:Q84, 0)&amp;"-"&amp;COUNTIF($D84:Q84, 0.5)</f>
        <v>10-4-0</v>
      </c>
      <c r="AM84" s="19" t="str">
        <f>COUNTIF($D84:R84, 1)&amp;"-"&amp;COUNTIF($D84:R84, 0)&amp;"-"&amp;COUNTIF($D84:R84, 0.5)</f>
        <v>11-4-0</v>
      </c>
      <c r="AN84" s="19" t="str">
        <f>COUNTIF($D84:S84, 1)&amp;"-"&amp;COUNTIF($D84:S84, 0)&amp;"-"&amp;COUNTIF($D84:S84, 0.5)</f>
        <v>11-5-0</v>
      </c>
      <c r="AQ84" s="4" t="s">
        <v>274</v>
      </c>
      <c r="AR84" s="2"/>
      <c r="AS84" s="2">
        <v>1</v>
      </c>
      <c r="AT84" s="2">
        <v>1</v>
      </c>
      <c r="AV84" s="4" t="s">
        <v>274</v>
      </c>
      <c r="AW84" s="2"/>
      <c r="AX84" s="2"/>
      <c r="AY84" s="2">
        <v>1</v>
      </c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>
        <v>1</v>
      </c>
    </row>
    <row r="85" spans="1:66">
      <c r="A85" t="s">
        <v>27</v>
      </c>
      <c r="B85">
        <v>2013</v>
      </c>
      <c r="C85" t="s">
        <v>22</v>
      </c>
      <c r="D85" s="2">
        <v>0</v>
      </c>
      <c r="E85" s="2">
        <v>0</v>
      </c>
      <c r="F85" s="2">
        <v>0</v>
      </c>
      <c r="G85" s="2">
        <v>1</v>
      </c>
      <c r="H85" s="2">
        <v>1</v>
      </c>
      <c r="I85" s="2">
        <v>1</v>
      </c>
      <c r="J85" s="2">
        <v>1</v>
      </c>
      <c r="K85" s="2">
        <v>1</v>
      </c>
      <c r="L85" s="2">
        <v>0</v>
      </c>
      <c r="M85" s="2">
        <v>1</v>
      </c>
      <c r="N85" s="2">
        <v>0.5</v>
      </c>
      <c r="O85" s="2">
        <v>1</v>
      </c>
      <c r="P85" s="2">
        <v>0</v>
      </c>
      <c r="Q85" s="2">
        <v>1</v>
      </c>
      <c r="R85" s="2">
        <v>1</v>
      </c>
      <c r="S85" s="2">
        <v>1</v>
      </c>
      <c r="U85" s="19" t="str">
        <f t="shared" si="5"/>
        <v>Pete Conaghan</v>
      </c>
      <c r="V85" s="19">
        <f t="shared" si="6"/>
        <v>2013</v>
      </c>
      <c r="W85" s="19" t="str">
        <f t="shared" si="7"/>
        <v>Playoffs</v>
      </c>
      <c r="X85" s="19" t="str">
        <f t="shared" si="8"/>
        <v>Pete Conaghan 2013</v>
      </c>
      <c r="Y85" s="19" t="str">
        <f>COUNTIF($D85:D85, 1)&amp;"-"&amp;COUNTIF($D85:D85, 0)&amp;"-"&amp;COUNTIF($D85:D85, 0.5)</f>
        <v>0-1-0</v>
      </c>
      <c r="Z85" s="19" t="str">
        <f>COUNTIF($D85:E85, 1)&amp;"-"&amp;COUNTIF($D85:E85, 0)&amp;"-"&amp;COUNTIF($D85:E85, 0.5)</f>
        <v>0-2-0</v>
      </c>
      <c r="AA85" s="19" t="str">
        <f>COUNTIF($D85:F85, 1)&amp;"-"&amp;COUNTIF($D85:F85, 0)&amp;"-"&amp;COUNTIF($D85:F85, 0.5)</f>
        <v>0-3-0</v>
      </c>
      <c r="AB85" s="19" t="str">
        <f>COUNTIF($D85:G85, 1)&amp;"-"&amp;COUNTIF($D85:G85, 0)&amp;"-"&amp;COUNTIF($D85:G85, 0.5)</f>
        <v>1-3-0</v>
      </c>
      <c r="AC85" s="19" t="str">
        <f>COUNTIF($D85:H85, 1)&amp;"-"&amp;COUNTIF($D85:H85, 0)&amp;"-"&amp;COUNTIF($D85:H85, 0.5)</f>
        <v>2-3-0</v>
      </c>
      <c r="AD85" s="19" t="str">
        <f>COUNTIF($D85:I85, 1)&amp;"-"&amp;COUNTIF($D85:I85, 0)&amp;"-"&amp;COUNTIF($D85:I85, 0.5)</f>
        <v>3-3-0</v>
      </c>
      <c r="AE85" s="19" t="str">
        <f>COUNTIF($D85:J85, 1)&amp;"-"&amp;COUNTIF($D85:J85, 0)&amp;"-"&amp;COUNTIF($D85:J85, 0.5)</f>
        <v>4-3-0</v>
      </c>
      <c r="AF85" s="19" t="str">
        <f>COUNTIF($D85:K85, 1)&amp;"-"&amp;COUNTIF($D85:K85, 0)&amp;"-"&amp;COUNTIF($D85:K85, 0.5)</f>
        <v>5-3-0</v>
      </c>
      <c r="AG85" s="19" t="str">
        <f>COUNTIF($D85:L85, 1)&amp;"-"&amp;COUNTIF($D85:L85, 0)&amp;"-"&amp;COUNTIF($D85:L85, 0.5)</f>
        <v>5-4-0</v>
      </c>
      <c r="AH85" s="19" t="str">
        <f>COUNTIF($D85:M85, 1)&amp;"-"&amp;COUNTIF($D85:M85, 0)&amp;"-"&amp;COUNTIF($D85:M85, 0.5)</f>
        <v>6-4-0</v>
      </c>
      <c r="AI85" s="19" t="str">
        <f>COUNTIF($D85:N85, 1)&amp;"-"&amp;COUNTIF($D85:N85, 0)&amp;"-"&amp;COUNTIF($D85:N85, 0.5)</f>
        <v>6-4-1</v>
      </c>
      <c r="AJ85" s="19" t="str">
        <f>COUNTIF($D85:O85, 1)&amp;"-"&amp;COUNTIF($D85:O85, 0)&amp;"-"&amp;COUNTIF($D85:O85, 0.5)</f>
        <v>7-4-1</v>
      </c>
      <c r="AK85" s="19" t="str">
        <f>COUNTIF($D85:P85, 1)&amp;"-"&amp;COUNTIF($D85:P85, 0)&amp;"-"&amp;COUNTIF($D85:P85, 0.5)</f>
        <v>7-5-1</v>
      </c>
      <c r="AL85" s="19" t="str">
        <f>COUNTIF($D85:Q85, 1)&amp;"-"&amp;COUNTIF($D85:Q85, 0)&amp;"-"&amp;COUNTIF($D85:Q85, 0.5)</f>
        <v>8-5-1</v>
      </c>
      <c r="AM85" s="19" t="str">
        <f>COUNTIF($D85:R85, 1)&amp;"-"&amp;COUNTIF($D85:R85, 0)&amp;"-"&amp;COUNTIF($D85:R85, 0.5)</f>
        <v>9-5-1</v>
      </c>
      <c r="AN85" s="19" t="str">
        <f>COUNTIF($D85:S85, 1)&amp;"-"&amp;COUNTIF($D85:S85, 0)&amp;"-"&amp;COUNTIF($D85:S85, 0.5)</f>
        <v>10-5-1</v>
      </c>
      <c r="AQ85" s="4" t="s">
        <v>153</v>
      </c>
      <c r="AR85" s="2"/>
      <c r="AS85" s="2">
        <v>1</v>
      </c>
      <c r="AT85" s="2">
        <v>1</v>
      </c>
      <c r="AV85" s="4" t="s">
        <v>153</v>
      </c>
      <c r="AW85" s="2"/>
      <c r="AX85" s="2"/>
      <c r="AY85" s="2"/>
      <c r="AZ85" s="2"/>
      <c r="BA85" s="2"/>
      <c r="BB85" s="2">
        <v>1</v>
      </c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>
        <v>1</v>
      </c>
    </row>
    <row r="86" spans="1:66">
      <c r="B86">
        <v>2014</v>
      </c>
      <c r="C86" t="s">
        <v>22</v>
      </c>
      <c r="D86" s="2">
        <v>1</v>
      </c>
      <c r="E86" s="2">
        <v>1</v>
      </c>
      <c r="F86" s="2">
        <v>1</v>
      </c>
      <c r="G86" s="2">
        <v>1</v>
      </c>
      <c r="H86" s="2">
        <v>0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2">
        <v>1</v>
      </c>
      <c r="O86" s="2">
        <v>1</v>
      </c>
      <c r="P86" s="2">
        <v>1</v>
      </c>
      <c r="Q86" s="2">
        <v>0</v>
      </c>
      <c r="R86" s="2">
        <v>0</v>
      </c>
      <c r="S86" s="2">
        <v>0</v>
      </c>
      <c r="U86" s="19" t="str">
        <f t="shared" si="5"/>
        <v>Pete Conaghan</v>
      </c>
      <c r="V86" s="19">
        <f t="shared" si="6"/>
        <v>2014</v>
      </c>
      <c r="W86" s="19" t="str">
        <f t="shared" si="7"/>
        <v>Playoffs</v>
      </c>
      <c r="X86" s="19" t="str">
        <f t="shared" si="8"/>
        <v>Pete Conaghan 2014</v>
      </c>
      <c r="Y86" s="19" t="str">
        <f>COUNTIF($D86:D86, 1)&amp;"-"&amp;COUNTIF($D86:D86, 0)&amp;"-"&amp;COUNTIF($D86:D86, 0.5)</f>
        <v>1-0-0</v>
      </c>
      <c r="Z86" s="19" t="str">
        <f>COUNTIF($D86:E86, 1)&amp;"-"&amp;COUNTIF($D86:E86, 0)&amp;"-"&amp;COUNTIF($D86:E86, 0.5)</f>
        <v>2-0-0</v>
      </c>
      <c r="AA86" s="19" t="str">
        <f>COUNTIF($D86:F86, 1)&amp;"-"&amp;COUNTIF($D86:F86, 0)&amp;"-"&amp;COUNTIF($D86:F86, 0.5)</f>
        <v>3-0-0</v>
      </c>
      <c r="AB86" s="19" t="str">
        <f>COUNTIF($D86:G86, 1)&amp;"-"&amp;COUNTIF($D86:G86, 0)&amp;"-"&amp;COUNTIF($D86:G86, 0.5)</f>
        <v>4-0-0</v>
      </c>
      <c r="AC86" s="19" t="str">
        <f>COUNTIF($D86:H86, 1)&amp;"-"&amp;COUNTIF($D86:H86, 0)&amp;"-"&amp;COUNTIF($D86:H86, 0.5)</f>
        <v>4-1-0</v>
      </c>
      <c r="AD86" s="19" t="str">
        <f>COUNTIF($D86:I86, 1)&amp;"-"&amp;COUNTIF($D86:I86, 0)&amp;"-"&amp;COUNTIF($D86:I86, 0.5)</f>
        <v>4-2-0</v>
      </c>
      <c r="AE86" s="19" t="str">
        <f>COUNTIF($D86:J86, 1)&amp;"-"&amp;COUNTIF($D86:J86, 0)&amp;"-"&amp;COUNTIF($D86:J86, 0.5)</f>
        <v>4-3-0</v>
      </c>
      <c r="AF86" s="19" t="str">
        <f>COUNTIF($D86:K86, 1)&amp;"-"&amp;COUNTIF($D86:K86, 0)&amp;"-"&amp;COUNTIF($D86:K86, 0.5)</f>
        <v>5-3-0</v>
      </c>
      <c r="AG86" s="19" t="str">
        <f>COUNTIF($D86:L86, 1)&amp;"-"&amp;COUNTIF($D86:L86, 0)&amp;"-"&amp;COUNTIF($D86:L86, 0.5)</f>
        <v>5-4-0</v>
      </c>
      <c r="AH86" s="19" t="str">
        <f>COUNTIF($D86:M86, 1)&amp;"-"&amp;COUNTIF($D86:M86, 0)&amp;"-"&amp;COUNTIF($D86:M86, 0.5)</f>
        <v>5-5-0</v>
      </c>
      <c r="AI86" s="19" t="str">
        <f>COUNTIF($D86:N86, 1)&amp;"-"&amp;COUNTIF($D86:N86, 0)&amp;"-"&amp;COUNTIF($D86:N86, 0.5)</f>
        <v>6-5-0</v>
      </c>
      <c r="AJ86" s="19" t="str">
        <f>COUNTIF($D86:O86, 1)&amp;"-"&amp;COUNTIF($D86:O86, 0)&amp;"-"&amp;COUNTIF($D86:O86, 0.5)</f>
        <v>7-5-0</v>
      </c>
      <c r="AK86" s="19" t="str">
        <f>COUNTIF($D86:P86, 1)&amp;"-"&amp;COUNTIF($D86:P86, 0)&amp;"-"&amp;COUNTIF($D86:P86, 0.5)</f>
        <v>8-5-0</v>
      </c>
      <c r="AL86" s="19" t="str">
        <f>COUNTIF($D86:Q86, 1)&amp;"-"&amp;COUNTIF($D86:Q86, 0)&amp;"-"&amp;COUNTIF($D86:Q86, 0.5)</f>
        <v>8-6-0</v>
      </c>
      <c r="AM86" s="19" t="str">
        <f>COUNTIF($D86:R86, 1)&amp;"-"&amp;COUNTIF($D86:R86, 0)&amp;"-"&amp;COUNTIF($D86:R86, 0.5)</f>
        <v>8-7-0</v>
      </c>
      <c r="AN86" s="19" t="str">
        <f>COUNTIF($D86:S86, 1)&amp;"-"&amp;COUNTIF($D86:S86, 0)&amp;"-"&amp;COUNTIF($D86:S86, 0.5)</f>
        <v>8-8-0</v>
      </c>
      <c r="AQ86" s="4" t="s">
        <v>154</v>
      </c>
      <c r="AR86" s="2"/>
      <c r="AS86" s="2">
        <v>1</v>
      </c>
      <c r="AT86" s="2">
        <v>1</v>
      </c>
      <c r="AV86" s="4" t="s">
        <v>154</v>
      </c>
      <c r="AW86" s="2"/>
      <c r="AX86" s="2"/>
      <c r="AY86" s="2"/>
      <c r="AZ86" s="2"/>
      <c r="BA86" s="2"/>
      <c r="BB86" s="2">
        <v>1</v>
      </c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>
        <v>1</v>
      </c>
    </row>
    <row r="87" spans="1:66">
      <c r="A87" t="s">
        <v>29</v>
      </c>
      <c r="B87">
        <v>2013</v>
      </c>
      <c r="C87" t="s">
        <v>63</v>
      </c>
      <c r="D87" s="2">
        <v>1</v>
      </c>
      <c r="E87" s="2">
        <v>0</v>
      </c>
      <c r="F87" s="2">
        <v>1</v>
      </c>
      <c r="G87" s="2">
        <v>1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0</v>
      </c>
      <c r="N87" s="2">
        <v>1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U87" s="19" t="str">
        <f t="shared" si="5"/>
        <v>Philip Malcolm</v>
      </c>
      <c r="V87" s="19">
        <f t="shared" si="6"/>
        <v>2013</v>
      </c>
      <c r="W87" s="19" t="str">
        <f t="shared" si="7"/>
        <v>Missed</v>
      </c>
      <c r="X87" s="19" t="str">
        <f t="shared" si="8"/>
        <v>Philip Malcolm 2013</v>
      </c>
      <c r="Y87" s="19" t="str">
        <f>COUNTIF($D87:D87, 1)&amp;"-"&amp;COUNTIF($D87:D87, 0)&amp;"-"&amp;COUNTIF($D87:D87, 0.5)</f>
        <v>1-0-0</v>
      </c>
      <c r="Z87" s="19" t="str">
        <f>COUNTIF($D87:E87, 1)&amp;"-"&amp;COUNTIF($D87:E87, 0)&amp;"-"&amp;COUNTIF($D87:E87, 0.5)</f>
        <v>1-1-0</v>
      </c>
      <c r="AA87" s="19" t="str">
        <f>COUNTIF($D87:F87, 1)&amp;"-"&amp;COUNTIF($D87:F87, 0)&amp;"-"&amp;COUNTIF($D87:F87, 0.5)</f>
        <v>2-1-0</v>
      </c>
      <c r="AB87" s="19" t="str">
        <f>COUNTIF($D87:G87, 1)&amp;"-"&amp;COUNTIF($D87:G87, 0)&amp;"-"&amp;COUNTIF($D87:G87, 0.5)</f>
        <v>3-1-0</v>
      </c>
      <c r="AC87" s="19" t="str">
        <f>COUNTIF($D87:H87, 1)&amp;"-"&amp;COUNTIF($D87:H87, 0)&amp;"-"&amp;COUNTIF($D87:H87, 0.5)</f>
        <v>3-2-0</v>
      </c>
      <c r="AD87" s="19" t="str">
        <f>COUNTIF($D87:I87, 1)&amp;"-"&amp;COUNTIF($D87:I87, 0)&amp;"-"&amp;COUNTIF($D87:I87, 0.5)</f>
        <v>3-3-0</v>
      </c>
      <c r="AE87" s="19" t="str">
        <f>COUNTIF($D87:J87, 1)&amp;"-"&amp;COUNTIF($D87:J87, 0)&amp;"-"&amp;COUNTIF($D87:J87, 0.5)</f>
        <v>3-4-0</v>
      </c>
      <c r="AF87" s="19" t="str">
        <f>COUNTIF($D87:K87, 1)&amp;"-"&amp;COUNTIF($D87:K87, 0)&amp;"-"&amp;COUNTIF($D87:K87, 0.5)</f>
        <v>4-4-0</v>
      </c>
      <c r="AG87" s="19" t="str">
        <f>COUNTIF($D87:L87, 1)&amp;"-"&amp;COUNTIF($D87:L87, 0)&amp;"-"&amp;COUNTIF($D87:L87, 0.5)</f>
        <v>4-5-0</v>
      </c>
      <c r="AH87" s="19" t="str">
        <f>COUNTIF($D87:M87, 1)&amp;"-"&amp;COUNTIF($D87:M87, 0)&amp;"-"&amp;COUNTIF($D87:M87, 0.5)</f>
        <v>4-6-0</v>
      </c>
      <c r="AI87" s="19" t="str">
        <f>COUNTIF($D87:N87, 1)&amp;"-"&amp;COUNTIF($D87:N87, 0)&amp;"-"&amp;COUNTIF($D87:N87, 0.5)</f>
        <v>5-6-0</v>
      </c>
      <c r="AJ87" s="19" t="str">
        <f>COUNTIF($D87:O87, 1)&amp;"-"&amp;COUNTIF($D87:O87, 0)&amp;"-"&amp;COUNTIF($D87:O87, 0.5)</f>
        <v>5-7-0</v>
      </c>
      <c r="AK87" s="19" t="str">
        <f>COUNTIF($D87:P87, 1)&amp;"-"&amp;COUNTIF($D87:P87, 0)&amp;"-"&amp;COUNTIF($D87:P87, 0.5)</f>
        <v>5-8-0</v>
      </c>
      <c r="AL87" s="19" t="str">
        <f>COUNTIF($D87:Q87, 1)&amp;"-"&amp;COUNTIF($D87:Q87, 0)&amp;"-"&amp;COUNTIF($D87:Q87, 0.5)</f>
        <v>5-9-0</v>
      </c>
      <c r="AM87" s="19" t="str">
        <f>COUNTIF($D87:R87, 1)&amp;"-"&amp;COUNTIF($D87:R87, 0)&amp;"-"&amp;COUNTIF($D87:R87, 0.5)</f>
        <v>5-10-0</v>
      </c>
      <c r="AN87" s="19" t="str">
        <f>COUNTIF($D87:S87, 1)&amp;"-"&amp;COUNTIF($D87:S87, 0)&amp;"-"&amp;COUNTIF($D87:S87, 0.5)</f>
        <v>5-11-0</v>
      </c>
      <c r="AQ87" s="4" t="s">
        <v>155</v>
      </c>
      <c r="AR87" s="2">
        <v>1</v>
      </c>
      <c r="AS87" s="2"/>
      <c r="AT87" s="2">
        <v>1</v>
      </c>
      <c r="AV87" s="4" t="s">
        <v>155</v>
      </c>
      <c r="AW87" s="2"/>
      <c r="AX87" s="2"/>
      <c r="AY87" s="2"/>
      <c r="AZ87" s="2"/>
      <c r="BA87" s="2"/>
      <c r="BB87" s="2"/>
      <c r="BC87" s="2"/>
      <c r="BD87" s="2">
        <v>1</v>
      </c>
      <c r="BE87" s="2"/>
      <c r="BF87" s="2"/>
      <c r="BG87" s="2"/>
      <c r="BH87" s="2"/>
      <c r="BI87" s="2"/>
      <c r="BJ87" s="2"/>
      <c r="BK87" s="2"/>
      <c r="BL87" s="2"/>
      <c r="BM87" s="2"/>
      <c r="BN87" s="2">
        <v>1</v>
      </c>
    </row>
    <row r="88" spans="1:66">
      <c r="B88">
        <v>2014</v>
      </c>
      <c r="C88" t="s">
        <v>63</v>
      </c>
      <c r="D88" s="2">
        <v>0</v>
      </c>
      <c r="E88" s="2">
        <v>0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1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U88" s="19" t="str">
        <f t="shared" si="5"/>
        <v>Philip Malcolm</v>
      </c>
      <c r="V88" s="19">
        <f t="shared" si="6"/>
        <v>2014</v>
      </c>
      <c r="W88" s="19" t="str">
        <f t="shared" si="7"/>
        <v>Missed</v>
      </c>
      <c r="X88" s="19" t="str">
        <f t="shared" si="8"/>
        <v>Philip Malcolm 2014</v>
      </c>
      <c r="Y88" s="19" t="str">
        <f>COUNTIF($D88:D88, 1)&amp;"-"&amp;COUNTIF($D88:D88, 0)&amp;"-"&amp;COUNTIF($D88:D88, 0.5)</f>
        <v>0-1-0</v>
      </c>
      <c r="Z88" s="19" t="str">
        <f>COUNTIF($D88:E88, 1)&amp;"-"&amp;COUNTIF($D88:E88, 0)&amp;"-"&amp;COUNTIF($D88:E88, 0.5)</f>
        <v>0-2-0</v>
      </c>
      <c r="AA88" s="19" t="str">
        <f>COUNTIF($D88:F88, 1)&amp;"-"&amp;COUNTIF($D88:F88, 0)&amp;"-"&amp;COUNTIF($D88:F88, 0.5)</f>
        <v>1-2-0</v>
      </c>
      <c r="AB88" s="19" t="str">
        <f>COUNTIF($D88:G88, 1)&amp;"-"&amp;COUNTIF($D88:G88, 0)&amp;"-"&amp;COUNTIF($D88:G88, 0.5)</f>
        <v>1-3-0</v>
      </c>
      <c r="AC88" s="19" t="str">
        <f>COUNTIF($D88:H88, 1)&amp;"-"&amp;COUNTIF($D88:H88, 0)&amp;"-"&amp;COUNTIF($D88:H88, 0.5)</f>
        <v>1-4-0</v>
      </c>
      <c r="AD88" s="19" t="str">
        <f>COUNTIF($D88:I88, 1)&amp;"-"&amp;COUNTIF($D88:I88, 0)&amp;"-"&amp;COUNTIF($D88:I88, 0.5)</f>
        <v>1-5-0</v>
      </c>
      <c r="AE88" s="19" t="str">
        <f>COUNTIF($D88:J88, 1)&amp;"-"&amp;COUNTIF($D88:J88, 0)&amp;"-"&amp;COUNTIF($D88:J88, 0.5)</f>
        <v>1-6-0</v>
      </c>
      <c r="AF88" s="19" t="str">
        <f>COUNTIF($D88:K88, 1)&amp;"-"&amp;COUNTIF($D88:K88, 0)&amp;"-"&amp;COUNTIF($D88:K88, 0.5)</f>
        <v>2-6-0</v>
      </c>
      <c r="AG88" s="19" t="str">
        <f>COUNTIF($D88:L88, 1)&amp;"-"&amp;COUNTIF($D88:L88, 0)&amp;"-"&amp;COUNTIF($D88:L88, 0.5)</f>
        <v>2-7-0</v>
      </c>
      <c r="AH88" s="19" t="str">
        <f>COUNTIF($D88:M88, 1)&amp;"-"&amp;COUNTIF($D88:M88, 0)&amp;"-"&amp;COUNTIF($D88:M88, 0.5)</f>
        <v>2-8-0</v>
      </c>
      <c r="AI88" s="19" t="str">
        <f>COUNTIF($D88:N88, 1)&amp;"-"&amp;COUNTIF($D88:N88, 0)&amp;"-"&amp;COUNTIF($D88:N88, 0.5)</f>
        <v>2-9-0</v>
      </c>
      <c r="AJ88" s="19" t="str">
        <f>COUNTIF($D88:O88, 1)&amp;"-"&amp;COUNTIF($D88:O88, 0)&amp;"-"&amp;COUNTIF($D88:O88, 0.5)</f>
        <v>2-10-0</v>
      </c>
      <c r="AK88" s="19" t="str">
        <f>COUNTIF($D88:P88, 1)&amp;"-"&amp;COUNTIF($D88:P88, 0)&amp;"-"&amp;COUNTIF($D88:P88, 0.5)</f>
        <v>2-11-0</v>
      </c>
      <c r="AL88" s="19" t="str">
        <f>COUNTIF($D88:Q88, 1)&amp;"-"&amp;COUNTIF($D88:Q88, 0)&amp;"-"&amp;COUNTIF($D88:Q88, 0.5)</f>
        <v>2-12-0</v>
      </c>
      <c r="AM88" s="19" t="str">
        <f>COUNTIF($D88:R88, 1)&amp;"-"&amp;COUNTIF($D88:R88, 0)&amp;"-"&amp;COUNTIF($D88:R88, 0.5)</f>
        <v>2-13-0</v>
      </c>
      <c r="AN88" s="19" t="str">
        <f>COUNTIF($D88:S88, 1)&amp;"-"&amp;COUNTIF($D88:S88, 0)&amp;"-"&amp;COUNTIF($D88:S88, 0.5)</f>
        <v>2-14-0</v>
      </c>
      <c r="AQ88" s="4" t="s">
        <v>156</v>
      </c>
      <c r="AR88" s="2">
        <v>1</v>
      </c>
      <c r="AS88" s="2"/>
      <c r="AT88" s="2">
        <v>1</v>
      </c>
      <c r="AV88" s="4" t="s">
        <v>156</v>
      </c>
      <c r="AW88" s="2"/>
      <c r="AX88" s="2"/>
      <c r="AY88" s="2"/>
      <c r="AZ88" s="2"/>
      <c r="BA88" s="2"/>
      <c r="BB88" s="2"/>
      <c r="BC88" s="2"/>
      <c r="BD88" s="2">
        <v>1</v>
      </c>
      <c r="BE88" s="2"/>
      <c r="BF88" s="2"/>
      <c r="BG88" s="2"/>
      <c r="BH88" s="2"/>
      <c r="BI88" s="2"/>
      <c r="BJ88" s="2"/>
      <c r="BK88" s="2"/>
      <c r="BL88" s="2"/>
      <c r="BM88" s="2"/>
      <c r="BN88" s="2">
        <v>1</v>
      </c>
    </row>
    <row r="89" spans="1:66">
      <c r="A89" t="s">
        <v>33</v>
      </c>
      <c r="B89">
        <v>2015</v>
      </c>
      <c r="C89" t="s">
        <v>22</v>
      </c>
      <c r="D89" s="2">
        <v>0</v>
      </c>
      <c r="E89" s="2">
        <v>0</v>
      </c>
      <c r="F89" s="2">
        <v>1</v>
      </c>
      <c r="G89" s="2">
        <v>1</v>
      </c>
      <c r="H89" s="2">
        <v>1</v>
      </c>
      <c r="I89" s="2">
        <v>0</v>
      </c>
      <c r="J89" s="2">
        <v>1</v>
      </c>
      <c r="K89" s="2">
        <v>1</v>
      </c>
      <c r="L89" s="2">
        <v>1</v>
      </c>
      <c r="M89" s="2">
        <v>0</v>
      </c>
      <c r="N89" s="2">
        <v>0</v>
      </c>
      <c r="O89" s="2">
        <v>1</v>
      </c>
      <c r="P89" s="2">
        <v>0</v>
      </c>
      <c r="Q89" s="2">
        <v>0</v>
      </c>
      <c r="R89" s="2">
        <v>0</v>
      </c>
      <c r="S89" s="2">
        <v>0</v>
      </c>
      <c r="U89" s="19" t="str">
        <f t="shared" si="5"/>
        <v>Steve Smith</v>
      </c>
      <c r="V89" s="19">
        <f t="shared" si="6"/>
        <v>2015</v>
      </c>
      <c r="W89" s="19" t="str">
        <f t="shared" si="7"/>
        <v>Playoffs</v>
      </c>
      <c r="X89" s="19" t="str">
        <f t="shared" si="8"/>
        <v>Steve Smith 2015</v>
      </c>
      <c r="Y89" s="19" t="str">
        <f>COUNTIF($D89:D89, 1)&amp;"-"&amp;COUNTIF($D89:D89, 0)&amp;"-"&amp;COUNTIF($D89:D89, 0.5)</f>
        <v>0-1-0</v>
      </c>
      <c r="Z89" s="19" t="str">
        <f>COUNTIF($D89:E89, 1)&amp;"-"&amp;COUNTIF($D89:E89, 0)&amp;"-"&amp;COUNTIF($D89:E89, 0.5)</f>
        <v>0-2-0</v>
      </c>
      <c r="AA89" s="19" t="str">
        <f>COUNTIF($D89:F89, 1)&amp;"-"&amp;COUNTIF($D89:F89, 0)&amp;"-"&amp;COUNTIF($D89:F89, 0.5)</f>
        <v>1-2-0</v>
      </c>
      <c r="AB89" s="19" t="str">
        <f>COUNTIF($D89:G89, 1)&amp;"-"&amp;COUNTIF($D89:G89, 0)&amp;"-"&amp;COUNTIF($D89:G89, 0.5)</f>
        <v>2-2-0</v>
      </c>
      <c r="AC89" s="19" t="str">
        <f>COUNTIF($D89:H89, 1)&amp;"-"&amp;COUNTIF($D89:H89, 0)&amp;"-"&amp;COUNTIF($D89:H89, 0.5)</f>
        <v>3-2-0</v>
      </c>
      <c r="AD89" s="19" t="str">
        <f>COUNTIF($D89:I89, 1)&amp;"-"&amp;COUNTIF($D89:I89, 0)&amp;"-"&amp;COUNTIF($D89:I89, 0.5)</f>
        <v>3-3-0</v>
      </c>
      <c r="AE89" s="19" t="str">
        <f>COUNTIF($D89:J89, 1)&amp;"-"&amp;COUNTIF($D89:J89, 0)&amp;"-"&amp;COUNTIF($D89:J89, 0.5)</f>
        <v>4-3-0</v>
      </c>
      <c r="AF89" s="19" t="str">
        <f>COUNTIF($D89:K89, 1)&amp;"-"&amp;COUNTIF($D89:K89, 0)&amp;"-"&amp;COUNTIF($D89:K89, 0.5)</f>
        <v>5-3-0</v>
      </c>
      <c r="AG89" s="19" t="str">
        <f>COUNTIF($D89:L89, 1)&amp;"-"&amp;COUNTIF($D89:L89, 0)&amp;"-"&amp;COUNTIF($D89:L89, 0.5)</f>
        <v>6-3-0</v>
      </c>
      <c r="AH89" s="19" t="str">
        <f>COUNTIF($D89:M89, 1)&amp;"-"&amp;COUNTIF($D89:M89, 0)&amp;"-"&amp;COUNTIF($D89:M89, 0.5)</f>
        <v>6-4-0</v>
      </c>
      <c r="AI89" s="19" t="str">
        <f>COUNTIF($D89:N89, 1)&amp;"-"&amp;COUNTIF($D89:N89, 0)&amp;"-"&amp;COUNTIF($D89:N89, 0.5)</f>
        <v>6-5-0</v>
      </c>
      <c r="AJ89" s="19" t="str">
        <f>COUNTIF($D89:O89, 1)&amp;"-"&amp;COUNTIF($D89:O89, 0)&amp;"-"&amp;COUNTIF($D89:O89, 0.5)</f>
        <v>7-5-0</v>
      </c>
      <c r="AK89" s="19" t="str">
        <f>COUNTIF($D89:P89, 1)&amp;"-"&amp;COUNTIF($D89:P89, 0)&amp;"-"&amp;COUNTIF($D89:P89, 0.5)</f>
        <v>7-6-0</v>
      </c>
      <c r="AL89" s="19" t="str">
        <f>COUNTIF($D89:Q89, 1)&amp;"-"&amp;COUNTIF($D89:Q89, 0)&amp;"-"&amp;COUNTIF($D89:Q89, 0.5)</f>
        <v>7-7-0</v>
      </c>
      <c r="AM89" s="19" t="str">
        <f>COUNTIF($D89:R89, 1)&amp;"-"&amp;COUNTIF($D89:R89, 0)&amp;"-"&amp;COUNTIF($D89:R89, 0.5)</f>
        <v>7-8-0</v>
      </c>
      <c r="AN89" s="19" t="str">
        <f>COUNTIF($D89:S89, 1)&amp;"-"&amp;COUNTIF($D89:S89, 0)&amp;"-"&amp;COUNTIF($D89:S89, 0.5)</f>
        <v>7-9-0</v>
      </c>
      <c r="AQ89" s="4" t="s">
        <v>157</v>
      </c>
      <c r="AR89" s="2">
        <v>1</v>
      </c>
      <c r="AS89" s="2"/>
      <c r="AT89" s="2">
        <v>1</v>
      </c>
      <c r="AV89" s="4" t="s">
        <v>157</v>
      </c>
      <c r="AW89" s="2"/>
      <c r="AX89" s="2"/>
      <c r="AY89" s="2"/>
      <c r="AZ89" s="2"/>
      <c r="BA89" s="2"/>
      <c r="BB89" s="2"/>
      <c r="BC89" s="2"/>
      <c r="BD89" s="2">
        <v>1</v>
      </c>
      <c r="BE89" s="2"/>
      <c r="BF89" s="2"/>
      <c r="BG89" s="2"/>
      <c r="BH89" s="2"/>
      <c r="BI89" s="2"/>
      <c r="BJ89" s="2"/>
      <c r="BK89" s="2"/>
      <c r="BL89" s="2"/>
      <c r="BM89" s="2"/>
      <c r="BN89" s="2">
        <v>1</v>
      </c>
    </row>
    <row r="90" spans="1:66">
      <c r="B90">
        <v>2016</v>
      </c>
      <c r="C90" t="s">
        <v>22</v>
      </c>
      <c r="D90" s="2">
        <v>1</v>
      </c>
      <c r="E90" s="2">
        <v>0</v>
      </c>
      <c r="F90" s="2">
        <v>1</v>
      </c>
      <c r="G90" s="2">
        <v>1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0</v>
      </c>
      <c r="N90" s="2">
        <v>1</v>
      </c>
      <c r="O90" s="2">
        <v>1</v>
      </c>
      <c r="P90" s="2">
        <v>1</v>
      </c>
      <c r="Q90" s="2">
        <v>0.5</v>
      </c>
      <c r="R90" s="2">
        <v>1</v>
      </c>
      <c r="S90" s="2">
        <v>1</v>
      </c>
      <c r="U90" s="19" t="str">
        <f t="shared" si="5"/>
        <v>Steve Smith</v>
      </c>
      <c r="V90" s="19">
        <f t="shared" si="6"/>
        <v>2016</v>
      </c>
      <c r="W90" s="19" t="str">
        <f t="shared" si="7"/>
        <v>Playoffs</v>
      </c>
      <c r="X90" s="19" t="str">
        <f t="shared" si="8"/>
        <v>Steve Smith 2016</v>
      </c>
      <c r="Y90" s="19" t="str">
        <f>COUNTIF($D90:D90, 1)&amp;"-"&amp;COUNTIF($D90:D90, 0)&amp;"-"&amp;COUNTIF($D90:D90, 0.5)</f>
        <v>1-0-0</v>
      </c>
      <c r="Z90" s="19" t="str">
        <f>COUNTIF($D90:E90, 1)&amp;"-"&amp;COUNTIF($D90:E90, 0)&amp;"-"&amp;COUNTIF($D90:E90, 0.5)</f>
        <v>1-1-0</v>
      </c>
      <c r="AA90" s="19" t="str">
        <f>COUNTIF($D90:F90, 1)&amp;"-"&amp;COUNTIF($D90:F90, 0)&amp;"-"&amp;COUNTIF($D90:F90, 0.5)</f>
        <v>2-1-0</v>
      </c>
      <c r="AB90" s="19" t="str">
        <f>COUNTIF($D90:G90, 1)&amp;"-"&amp;COUNTIF($D90:G90, 0)&amp;"-"&amp;COUNTIF($D90:G90, 0.5)</f>
        <v>3-1-0</v>
      </c>
      <c r="AC90" s="19" t="str">
        <f>COUNTIF($D90:H90, 1)&amp;"-"&amp;COUNTIF($D90:H90, 0)&amp;"-"&amp;COUNTIF($D90:H90, 0.5)</f>
        <v>3-2-0</v>
      </c>
      <c r="AD90" s="19" t="str">
        <f>COUNTIF($D90:I90, 1)&amp;"-"&amp;COUNTIF($D90:I90, 0)&amp;"-"&amp;COUNTIF($D90:I90, 0.5)</f>
        <v>3-3-0</v>
      </c>
      <c r="AE90" s="19" t="str">
        <f>COUNTIF($D90:J90, 1)&amp;"-"&amp;COUNTIF($D90:J90, 0)&amp;"-"&amp;COUNTIF($D90:J90, 0.5)</f>
        <v>4-3-0</v>
      </c>
      <c r="AF90" s="19" t="str">
        <f>COUNTIF($D90:K90, 1)&amp;"-"&amp;COUNTIF($D90:K90, 0)&amp;"-"&amp;COUNTIF($D90:K90, 0.5)</f>
        <v>4-4-0</v>
      </c>
      <c r="AG90" s="19" t="str">
        <f>COUNTIF($D90:L90, 1)&amp;"-"&amp;COUNTIF($D90:L90, 0)&amp;"-"&amp;COUNTIF($D90:L90, 0.5)</f>
        <v>4-5-0</v>
      </c>
      <c r="AH90" s="19" t="str">
        <f>COUNTIF($D90:M90, 1)&amp;"-"&amp;COUNTIF($D90:M90, 0)&amp;"-"&amp;COUNTIF($D90:M90, 0.5)</f>
        <v>4-6-0</v>
      </c>
      <c r="AI90" s="19" t="str">
        <f>COUNTIF($D90:N90, 1)&amp;"-"&amp;COUNTIF($D90:N90, 0)&amp;"-"&amp;COUNTIF($D90:N90, 0.5)</f>
        <v>5-6-0</v>
      </c>
      <c r="AJ90" s="19" t="str">
        <f>COUNTIF($D90:O90, 1)&amp;"-"&amp;COUNTIF($D90:O90, 0)&amp;"-"&amp;COUNTIF($D90:O90, 0.5)</f>
        <v>6-6-0</v>
      </c>
      <c r="AK90" s="19" t="str">
        <f>COUNTIF($D90:P90, 1)&amp;"-"&amp;COUNTIF($D90:P90, 0)&amp;"-"&amp;COUNTIF($D90:P90, 0.5)</f>
        <v>7-6-0</v>
      </c>
      <c r="AL90" s="19" t="str">
        <f>COUNTIF($D90:Q90, 1)&amp;"-"&amp;COUNTIF($D90:Q90, 0)&amp;"-"&amp;COUNTIF($D90:Q90, 0.5)</f>
        <v>7-6-1</v>
      </c>
      <c r="AM90" s="19" t="str">
        <f>COUNTIF($D90:R90, 1)&amp;"-"&amp;COUNTIF($D90:R90, 0)&amp;"-"&amp;COUNTIF($D90:R90, 0.5)</f>
        <v>8-6-1</v>
      </c>
      <c r="AN90" s="19" t="str">
        <f>COUNTIF($D90:S90, 1)&amp;"-"&amp;COUNTIF($D90:S90, 0)&amp;"-"&amp;COUNTIF($D90:S90, 0.5)</f>
        <v>9-6-1</v>
      </c>
      <c r="AQ90" s="4" t="s">
        <v>275</v>
      </c>
      <c r="AR90" s="2">
        <v>1</v>
      </c>
      <c r="AS90" s="2"/>
      <c r="AT90" s="2">
        <v>1</v>
      </c>
      <c r="AV90" s="4" t="s">
        <v>275</v>
      </c>
      <c r="AW90" s="2"/>
      <c r="AX90" s="2"/>
      <c r="AY90" s="2"/>
      <c r="AZ90" s="2"/>
      <c r="BA90" s="2"/>
      <c r="BB90" s="2">
        <v>1</v>
      </c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>
        <v>1</v>
      </c>
    </row>
    <row r="91" spans="1:66">
      <c r="B91">
        <v>2017</v>
      </c>
      <c r="C91" t="s">
        <v>63</v>
      </c>
      <c r="D91" s="2">
        <v>1</v>
      </c>
      <c r="E91" s="2">
        <v>1</v>
      </c>
      <c r="F91" s="2">
        <v>1</v>
      </c>
      <c r="G91" s="2">
        <v>1</v>
      </c>
      <c r="H91" s="2">
        <v>0</v>
      </c>
      <c r="I91" s="2">
        <v>0</v>
      </c>
      <c r="J91" s="2">
        <v>0</v>
      </c>
      <c r="K91" s="2">
        <v>0.5</v>
      </c>
      <c r="L91" s="2">
        <v>0</v>
      </c>
      <c r="M91" s="2">
        <v>0</v>
      </c>
      <c r="N91" s="2">
        <v>0</v>
      </c>
      <c r="O91" s="2">
        <v>1</v>
      </c>
      <c r="P91" s="2">
        <v>0</v>
      </c>
      <c r="Q91" s="2">
        <v>1</v>
      </c>
      <c r="R91" s="2">
        <v>1</v>
      </c>
      <c r="S91" s="2">
        <v>0</v>
      </c>
      <c r="U91" s="19" t="str">
        <f t="shared" si="5"/>
        <v>Steve Smith</v>
      </c>
      <c r="V91" s="19">
        <f t="shared" si="6"/>
        <v>2017</v>
      </c>
      <c r="W91" s="19" t="str">
        <f t="shared" si="7"/>
        <v>Missed</v>
      </c>
      <c r="X91" s="19" t="str">
        <f t="shared" si="8"/>
        <v>Steve Smith 2017</v>
      </c>
      <c r="Y91" s="19" t="str">
        <f>COUNTIF($D91:D91, 1)&amp;"-"&amp;COUNTIF($D91:D91, 0)&amp;"-"&amp;COUNTIF($D91:D91, 0.5)</f>
        <v>1-0-0</v>
      </c>
      <c r="Z91" s="19" t="str">
        <f>COUNTIF($D91:E91, 1)&amp;"-"&amp;COUNTIF($D91:E91, 0)&amp;"-"&amp;COUNTIF($D91:E91, 0.5)</f>
        <v>2-0-0</v>
      </c>
      <c r="AA91" s="19" t="str">
        <f>COUNTIF($D91:F91, 1)&amp;"-"&amp;COUNTIF($D91:F91, 0)&amp;"-"&amp;COUNTIF($D91:F91, 0.5)</f>
        <v>3-0-0</v>
      </c>
      <c r="AB91" s="19" t="str">
        <f>COUNTIF($D91:G91, 1)&amp;"-"&amp;COUNTIF($D91:G91, 0)&amp;"-"&amp;COUNTIF($D91:G91, 0.5)</f>
        <v>4-0-0</v>
      </c>
      <c r="AC91" s="19" t="str">
        <f>COUNTIF($D91:H91, 1)&amp;"-"&amp;COUNTIF($D91:H91, 0)&amp;"-"&amp;COUNTIF($D91:H91, 0.5)</f>
        <v>4-1-0</v>
      </c>
      <c r="AD91" s="19" t="str">
        <f>COUNTIF($D91:I91, 1)&amp;"-"&amp;COUNTIF($D91:I91, 0)&amp;"-"&amp;COUNTIF($D91:I91, 0.5)</f>
        <v>4-2-0</v>
      </c>
      <c r="AE91" s="19" t="str">
        <f>COUNTIF($D91:J91, 1)&amp;"-"&amp;COUNTIF($D91:J91, 0)&amp;"-"&amp;COUNTIF($D91:J91, 0.5)</f>
        <v>4-3-0</v>
      </c>
      <c r="AF91" s="19" t="str">
        <f>COUNTIF($D91:K91, 1)&amp;"-"&amp;COUNTIF($D91:K91, 0)&amp;"-"&amp;COUNTIF($D91:K91, 0.5)</f>
        <v>4-3-1</v>
      </c>
      <c r="AG91" s="19" t="str">
        <f>COUNTIF($D91:L91, 1)&amp;"-"&amp;COUNTIF($D91:L91, 0)&amp;"-"&amp;COUNTIF($D91:L91, 0.5)</f>
        <v>4-4-1</v>
      </c>
      <c r="AH91" s="19" t="str">
        <f>COUNTIF($D91:M91, 1)&amp;"-"&amp;COUNTIF($D91:M91, 0)&amp;"-"&amp;COUNTIF($D91:M91, 0.5)</f>
        <v>4-5-1</v>
      </c>
      <c r="AI91" s="19" t="str">
        <f>COUNTIF($D91:N91, 1)&amp;"-"&amp;COUNTIF($D91:N91, 0)&amp;"-"&amp;COUNTIF($D91:N91, 0.5)</f>
        <v>4-6-1</v>
      </c>
      <c r="AJ91" s="19" t="str">
        <f>COUNTIF($D91:O91, 1)&amp;"-"&amp;COUNTIF($D91:O91, 0)&amp;"-"&amp;COUNTIF($D91:O91, 0.5)</f>
        <v>5-6-1</v>
      </c>
      <c r="AK91" s="19" t="str">
        <f>COUNTIF($D91:P91, 1)&amp;"-"&amp;COUNTIF($D91:P91, 0)&amp;"-"&amp;COUNTIF($D91:P91, 0.5)</f>
        <v>5-7-1</v>
      </c>
      <c r="AL91" s="19" t="str">
        <f>COUNTIF($D91:Q91, 1)&amp;"-"&amp;COUNTIF($D91:Q91, 0)&amp;"-"&amp;COUNTIF($D91:Q91, 0.5)</f>
        <v>6-7-1</v>
      </c>
      <c r="AM91" s="19" t="str">
        <f>COUNTIF($D91:R91, 1)&amp;"-"&amp;COUNTIF($D91:R91, 0)&amp;"-"&amp;COUNTIF($D91:R91, 0.5)</f>
        <v>7-7-1</v>
      </c>
      <c r="AN91" s="19" t="str">
        <f>COUNTIF($D91:S91, 1)&amp;"-"&amp;COUNTIF($D91:S91, 0)&amp;"-"&amp;COUNTIF($D91:S91, 0.5)</f>
        <v>7-8-1</v>
      </c>
      <c r="AQ91" s="4" t="s">
        <v>158</v>
      </c>
      <c r="AR91" s="2">
        <v>1</v>
      </c>
      <c r="AS91" s="2"/>
      <c r="AT91" s="2">
        <v>1</v>
      </c>
      <c r="AV91" s="4" t="s">
        <v>158</v>
      </c>
      <c r="AW91" s="2"/>
      <c r="AX91" s="2"/>
      <c r="AY91" s="2"/>
      <c r="AZ91" s="2"/>
      <c r="BA91" s="2"/>
      <c r="BB91" s="2"/>
      <c r="BC91" s="2"/>
      <c r="BD91" s="2">
        <v>1</v>
      </c>
      <c r="BE91" s="2"/>
      <c r="BF91" s="2"/>
      <c r="BG91" s="2"/>
      <c r="BH91" s="2"/>
      <c r="BI91" s="2"/>
      <c r="BJ91" s="2"/>
      <c r="BK91" s="2"/>
      <c r="BL91" s="2"/>
      <c r="BM91" s="2"/>
      <c r="BN91" s="2">
        <v>1</v>
      </c>
    </row>
    <row r="92" spans="1:66">
      <c r="A92" t="s">
        <v>72</v>
      </c>
      <c r="B92">
        <v>2016</v>
      </c>
      <c r="C92" t="s">
        <v>63</v>
      </c>
      <c r="D92" s="2">
        <v>1</v>
      </c>
      <c r="E92" s="2">
        <v>1</v>
      </c>
      <c r="F92" s="2">
        <v>0</v>
      </c>
      <c r="G92" s="2">
        <v>1</v>
      </c>
      <c r="H92" s="2">
        <v>0</v>
      </c>
      <c r="I92" s="2">
        <v>0</v>
      </c>
      <c r="J92" s="2">
        <v>1</v>
      </c>
      <c r="K92" s="2">
        <v>1</v>
      </c>
      <c r="L92" s="2">
        <v>0</v>
      </c>
      <c r="M92" s="2">
        <v>1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1</v>
      </c>
      <c r="U92" s="19" t="str">
        <f t="shared" si="5"/>
        <v>Stewart Carter</v>
      </c>
      <c r="V92" s="19">
        <f t="shared" si="6"/>
        <v>2016</v>
      </c>
      <c r="W92" s="19" t="str">
        <f t="shared" si="7"/>
        <v>Missed</v>
      </c>
      <c r="X92" s="19" t="str">
        <f t="shared" si="8"/>
        <v>Stewart Carter 2016</v>
      </c>
      <c r="Y92" s="19" t="str">
        <f>COUNTIF($D92:D92, 1)&amp;"-"&amp;COUNTIF($D92:D92, 0)&amp;"-"&amp;COUNTIF($D92:D92, 0.5)</f>
        <v>1-0-0</v>
      </c>
      <c r="Z92" s="19" t="str">
        <f>COUNTIF($D92:E92, 1)&amp;"-"&amp;COUNTIF($D92:E92, 0)&amp;"-"&amp;COUNTIF($D92:E92, 0.5)</f>
        <v>2-0-0</v>
      </c>
      <c r="AA92" s="19" t="str">
        <f>COUNTIF($D92:F92, 1)&amp;"-"&amp;COUNTIF($D92:F92, 0)&amp;"-"&amp;COUNTIF($D92:F92, 0.5)</f>
        <v>2-1-0</v>
      </c>
      <c r="AB92" s="19" t="str">
        <f>COUNTIF($D92:G92, 1)&amp;"-"&amp;COUNTIF($D92:G92, 0)&amp;"-"&amp;COUNTIF($D92:G92, 0.5)</f>
        <v>3-1-0</v>
      </c>
      <c r="AC92" s="19" t="str">
        <f>COUNTIF($D92:H92, 1)&amp;"-"&amp;COUNTIF($D92:H92, 0)&amp;"-"&amp;COUNTIF($D92:H92, 0.5)</f>
        <v>3-2-0</v>
      </c>
      <c r="AD92" s="19" t="str">
        <f>COUNTIF($D92:I92, 1)&amp;"-"&amp;COUNTIF($D92:I92, 0)&amp;"-"&amp;COUNTIF($D92:I92, 0.5)</f>
        <v>3-3-0</v>
      </c>
      <c r="AE92" s="19" t="str">
        <f>COUNTIF($D92:J92, 1)&amp;"-"&amp;COUNTIF($D92:J92, 0)&amp;"-"&amp;COUNTIF($D92:J92, 0.5)</f>
        <v>4-3-0</v>
      </c>
      <c r="AF92" s="19" t="str">
        <f>COUNTIF($D92:K92, 1)&amp;"-"&amp;COUNTIF($D92:K92, 0)&amp;"-"&amp;COUNTIF($D92:K92, 0.5)</f>
        <v>5-3-0</v>
      </c>
      <c r="AG92" s="19" t="str">
        <f>COUNTIF($D92:L92, 1)&amp;"-"&amp;COUNTIF($D92:L92, 0)&amp;"-"&amp;COUNTIF($D92:L92, 0.5)</f>
        <v>5-4-0</v>
      </c>
      <c r="AH92" s="19" t="str">
        <f>COUNTIF($D92:M92, 1)&amp;"-"&amp;COUNTIF($D92:M92, 0)&amp;"-"&amp;COUNTIF($D92:M92, 0.5)</f>
        <v>6-4-0</v>
      </c>
      <c r="AI92" s="19" t="str">
        <f>COUNTIF($D92:N92, 1)&amp;"-"&amp;COUNTIF($D92:N92, 0)&amp;"-"&amp;COUNTIF($D92:N92, 0.5)</f>
        <v>6-5-0</v>
      </c>
      <c r="AJ92" s="19" t="str">
        <f>COUNTIF($D92:O92, 1)&amp;"-"&amp;COUNTIF($D92:O92, 0)&amp;"-"&amp;COUNTIF($D92:O92, 0.5)</f>
        <v>6-6-0</v>
      </c>
      <c r="AK92" s="19" t="str">
        <f>COUNTIF($D92:P92, 1)&amp;"-"&amp;COUNTIF($D92:P92, 0)&amp;"-"&amp;COUNTIF($D92:P92, 0.5)</f>
        <v>6-7-0</v>
      </c>
      <c r="AL92" s="19" t="str">
        <f>COUNTIF($D92:Q92, 1)&amp;"-"&amp;COUNTIF($D92:Q92, 0)&amp;"-"&amp;COUNTIF($D92:Q92, 0.5)</f>
        <v>6-8-0</v>
      </c>
      <c r="AM92" s="19" t="str">
        <f>COUNTIF($D92:R92, 1)&amp;"-"&amp;COUNTIF($D92:R92, 0)&amp;"-"&amp;COUNTIF($D92:R92, 0.5)</f>
        <v>6-9-0</v>
      </c>
      <c r="AN92" s="19" t="str">
        <f>COUNTIF($D92:S92, 1)&amp;"-"&amp;COUNTIF($D92:S92, 0)&amp;"-"&amp;COUNTIF($D92:S92, 0.5)</f>
        <v>7-9-0</v>
      </c>
      <c r="AQ92" s="4" t="s">
        <v>159</v>
      </c>
      <c r="AR92" s="2">
        <v>1</v>
      </c>
      <c r="AS92" s="2"/>
      <c r="AT92" s="2">
        <v>1</v>
      </c>
      <c r="AV92" s="4" t="s">
        <v>159</v>
      </c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>
        <v>1</v>
      </c>
      <c r="BJ92" s="2"/>
      <c r="BK92" s="2"/>
      <c r="BL92" s="2"/>
      <c r="BM92" s="2"/>
      <c r="BN92" s="2">
        <v>1</v>
      </c>
    </row>
    <row r="93" spans="1:66">
      <c r="B93">
        <v>2017</v>
      </c>
      <c r="C93" t="s">
        <v>63</v>
      </c>
      <c r="D93" s="2">
        <v>0</v>
      </c>
      <c r="E93" s="2">
        <v>1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0.5</v>
      </c>
      <c r="L93" s="2">
        <v>0</v>
      </c>
      <c r="M93" s="2">
        <v>1</v>
      </c>
      <c r="N93" s="2">
        <v>0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U93" s="19" t="str">
        <f t="shared" si="5"/>
        <v>Stewart Carter</v>
      </c>
      <c r="V93" s="19">
        <f t="shared" si="6"/>
        <v>2017</v>
      </c>
      <c r="W93" s="19" t="str">
        <f t="shared" si="7"/>
        <v>Missed</v>
      </c>
      <c r="X93" s="19" t="str">
        <f t="shared" si="8"/>
        <v>Stewart Carter 2017</v>
      </c>
      <c r="Y93" s="19" t="str">
        <f>COUNTIF($D93:D93, 1)&amp;"-"&amp;COUNTIF($D93:D93, 0)&amp;"-"&amp;COUNTIF($D93:D93, 0.5)</f>
        <v>0-1-0</v>
      </c>
      <c r="Z93" s="19" t="str">
        <f>COUNTIF($D93:E93, 1)&amp;"-"&amp;COUNTIF($D93:E93, 0)&amp;"-"&amp;COUNTIF($D93:E93, 0.5)</f>
        <v>1-1-0</v>
      </c>
      <c r="AA93" s="19" t="str">
        <f>COUNTIF($D93:F93, 1)&amp;"-"&amp;COUNTIF($D93:F93, 0)&amp;"-"&amp;COUNTIF($D93:F93, 0.5)</f>
        <v>1-2-0</v>
      </c>
      <c r="AB93" s="19" t="str">
        <f>COUNTIF($D93:G93, 1)&amp;"-"&amp;COUNTIF($D93:G93, 0)&amp;"-"&amp;COUNTIF($D93:G93, 0.5)</f>
        <v>1-3-0</v>
      </c>
      <c r="AC93" s="19" t="str">
        <f>COUNTIF($D93:H93, 1)&amp;"-"&amp;COUNTIF($D93:H93, 0)&amp;"-"&amp;COUNTIF($D93:H93, 0.5)</f>
        <v>1-4-0</v>
      </c>
      <c r="AD93" s="19" t="str">
        <f>COUNTIF($D93:I93, 1)&amp;"-"&amp;COUNTIF($D93:I93, 0)&amp;"-"&amp;COUNTIF($D93:I93, 0.5)</f>
        <v>1-5-0</v>
      </c>
      <c r="AE93" s="19" t="str">
        <f>COUNTIF($D93:J93, 1)&amp;"-"&amp;COUNTIF($D93:J93, 0)&amp;"-"&amp;COUNTIF($D93:J93, 0.5)</f>
        <v>1-6-0</v>
      </c>
      <c r="AF93" s="19" t="str">
        <f>COUNTIF($D93:K93, 1)&amp;"-"&amp;COUNTIF($D93:K93, 0)&amp;"-"&amp;COUNTIF($D93:K93, 0.5)</f>
        <v>1-6-1</v>
      </c>
      <c r="AG93" s="19" t="str">
        <f>COUNTIF($D93:L93, 1)&amp;"-"&amp;COUNTIF($D93:L93, 0)&amp;"-"&amp;COUNTIF($D93:L93, 0.5)</f>
        <v>1-7-1</v>
      </c>
      <c r="AH93" s="19" t="str">
        <f>COUNTIF($D93:M93, 1)&amp;"-"&amp;COUNTIF($D93:M93, 0)&amp;"-"&amp;COUNTIF($D93:M93, 0.5)</f>
        <v>2-7-1</v>
      </c>
      <c r="AI93" s="19" t="str">
        <f>COUNTIF($D93:N93, 1)&amp;"-"&amp;COUNTIF($D93:N93, 0)&amp;"-"&amp;COUNTIF($D93:N93, 0.5)</f>
        <v>2-8-1</v>
      </c>
      <c r="AJ93" s="19" t="str">
        <f>COUNTIF($D93:O93, 1)&amp;"-"&amp;COUNTIF($D93:O93, 0)&amp;"-"&amp;COUNTIF($D93:O93, 0.5)</f>
        <v>3-8-1</v>
      </c>
      <c r="AK93" s="19" t="str">
        <f>COUNTIF($D93:P93, 1)&amp;"-"&amp;COUNTIF($D93:P93, 0)&amp;"-"&amp;COUNTIF($D93:P93, 0.5)</f>
        <v>4-8-1</v>
      </c>
      <c r="AL93" s="19" t="str">
        <f>COUNTIF($D93:Q93, 1)&amp;"-"&amp;COUNTIF($D93:Q93, 0)&amp;"-"&amp;COUNTIF($D93:Q93, 0.5)</f>
        <v>5-8-1</v>
      </c>
      <c r="AM93" s="19" t="str">
        <f>COUNTIF($D93:R93, 1)&amp;"-"&amp;COUNTIF($D93:R93, 0)&amp;"-"&amp;COUNTIF($D93:R93, 0.5)</f>
        <v>6-8-1</v>
      </c>
      <c r="AN93" s="19" t="str">
        <f>COUNTIF($D93:S93, 1)&amp;"-"&amp;COUNTIF($D93:S93, 0)&amp;"-"&amp;COUNTIF($D93:S93, 0.5)</f>
        <v>7-8-1</v>
      </c>
      <c r="AQ93" s="4" t="s">
        <v>160</v>
      </c>
      <c r="AR93" s="2"/>
      <c r="AS93" s="2">
        <v>1</v>
      </c>
      <c r="AT93" s="2">
        <v>1</v>
      </c>
      <c r="AV93" s="4" t="s">
        <v>160</v>
      </c>
      <c r="AW93" s="2"/>
      <c r="AX93" s="2"/>
      <c r="AY93" s="2"/>
      <c r="AZ93" s="2"/>
      <c r="BA93" s="2"/>
      <c r="BB93" s="2"/>
      <c r="BC93" s="2">
        <v>1</v>
      </c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>
        <v>1</v>
      </c>
    </row>
    <row r="94" spans="1:66">
      <c r="A94" t="s">
        <v>15</v>
      </c>
      <c r="B94">
        <v>2012</v>
      </c>
      <c r="C94" t="s">
        <v>63</v>
      </c>
      <c r="D94" s="2">
        <v>1</v>
      </c>
      <c r="E94" s="2">
        <v>0</v>
      </c>
      <c r="F94" s="2">
        <v>1</v>
      </c>
      <c r="G94" s="2">
        <v>0</v>
      </c>
      <c r="H94" s="2">
        <v>0</v>
      </c>
      <c r="I94" s="2">
        <v>1</v>
      </c>
      <c r="J94" s="2">
        <v>0</v>
      </c>
      <c r="K94" s="2">
        <v>0</v>
      </c>
      <c r="L94" s="2">
        <v>0</v>
      </c>
      <c r="M94" s="2">
        <v>1</v>
      </c>
      <c r="N94" s="2">
        <v>1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U94" s="19" t="str">
        <f t="shared" si="5"/>
        <v>Tim Travers</v>
      </c>
      <c r="V94" s="19">
        <f t="shared" si="6"/>
        <v>2012</v>
      </c>
      <c r="W94" s="19" t="str">
        <f t="shared" si="7"/>
        <v>Missed</v>
      </c>
      <c r="X94" s="19" t="str">
        <f t="shared" si="8"/>
        <v>Tim Travers 2012</v>
      </c>
      <c r="Y94" s="19" t="str">
        <f>COUNTIF($D94:D94, 1)&amp;"-"&amp;COUNTIF($D94:D94, 0)&amp;"-"&amp;COUNTIF($D94:D94, 0.5)</f>
        <v>1-0-0</v>
      </c>
      <c r="Z94" s="19" t="str">
        <f>COUNTIF($D94:E94, 1)&amp;"-"&amp;COUNTIF($D94:E94, 0)&amp;"-"&amp;COUNTIF($D94:E94, 0.5)</f>
        <v>1-1-0</v>
      </c>
      <c r="AA94" s="19" t="str">
        <f>COUNTIF($D94:F94, 1)&amp;"-"&amp;COUNTIF($D94:F94, 0)&amp;"-"&amp;COUNTIF($D94:F94, 0.5)</f>
        <v>2-1-0</v>
      </c>
      <c r="AB94" s="19" t="str">
        <f>COUNTIF($D94:G94, 1)&amp;"-"&amp;COUNTIF($D94:G94, 0)&amp;"-"&amp;COUNTIF($D94:G94, 0.5)</f>
        <v>2-2-0</v>
      </c>
      <c r="AC94" s="19" t="str">
        <f>COUNTIF($D94:H94, 1)&amp;"-"&amp;COUNTIF($D94:H94, 0)&amp;"-"&amp;COUNTIF($D94:H94, 0.5)</f>
        <v>2-3-0</v>
      </c>
      <c r="AD94" s="19" t="str">
        <f>COUNTIF($D94:I94, 1)&amp;"-"&amp;COUNTIF($D94:I94, 0)&amp;"-"&amp;COUNTIF($D94:I94, 0.5)</f>
        <v>3-3-0</v>
      </c>
      <c r="AE94" s="19" t="str">
        <f>COUNTIF($D94:J94, 1)&amp;"-"&amp;COUNTIF($D94:J94, 0)&amp;"-"&amp;COUNTIF($D94:J94, 0.5)</f>
        <v>3-4-0</v>
      </c>
      <c r="AF94" s="19" t="str">
        <f>COUNTIF($D94:K94, 1)&amp;"-"&amp;COUNTIF($D94:K94, 0)&amp;"-"&amp;COUNTIF($D94:K94, 0.5)</f>
        <v>3-5-0</v>
      </c>
      <c r="AG94" s="19" t="str">
        <f>COUNTIF($D94:L94, 1)&amp;"-"&amp;COUNTIF($D94:L94, 0)&amp;"-"&amp;COUNTIF($D94:L94, 0.5)</f>
        <v>3-6-0</v>
      </c>
      <c r="AH94" s="19" t="str">
        <f>COUNTIF($D94:M94, 1)&amp;"-"&amp;COUNTIF($D94:M94, 0)&amp;"-"&amp;COUNTIF($D94:M94, 0.5)</f>
        <v>4-6-0</v>
      </c>
      <c r="AI94" s="19" t="str">
        <f>COUNTIF($D94:N94, 1)&amp;"-"&amp;COUNTIF($D94:N94, 0)&amp;"-"&amp;COUNTIF($D94:N94, 0.5)</f>
        <v>5-6-0</v>
      </c>
      <c r="AJ94" s="19" t="str">
        <f>COUNTIF($D94:O94, 1)&amp;"-"&amp;COUNTIF($D94:O94, 0)&amp;"-"&amp;COUNTIF($D94:O94, 0.5)</f>
        <v>5-7-0</v>
      </c>
      <c r="AK94" s="19" t="str">
        <f>COUNTIF($D94:P94, 1)&amp;"-"&amp;COUNTIF($D94:P94, 0)&amp;"-"&amp;COUNTIF($D94:P94, 0.5)</f>
        <v>5-8-0</v>
      </c>
      <c r="AL94" s="19" t="str">
        <f>COUNTIF($D94:Q94, 1)&amp;"-"&amp;COUNTIF($D94:Q94, 0)&amp;"-"&amp;COUNTIF($D94:Q94, 0.5)</f>
        <v>5-9-0</v>
      </c>
      <c r="AM94" s="19" t="str">
        <f>COUNTIF($D94:R94, 1)&amp;"-"&amp;COUNTIF($D94:R94, 0)&amp;"-"&amp;COUNTIF($D94:R94, 0.5)</f>
        <v>5-10-0</v>
      </c>
      <c r="AN94" s="19" t="str">
        <f>COUNTIF($D94:S94, 1)&amp;"-"&amp;COUNTIF($D94:S94, 0)&amp;"-"&amp;COUNTIF($D94:S94, 0.5)</f>
        <v>5-11-0</v>
      </c>
      <c r="AQ94" s="4" t="s">
        <v>161</v>
      </c>
      <c r="AR94" s="2">
        <v>1</v>
      </c>
      <c r="AS94" s="2"/>
      <c r="AT94" s="2">
        <v>1</v>
      </c>
      <c r="AV94" s="4" t="s">
        <v>161</v>
      </c>
      <c r="AW94" s="2"/>
      <c r="AX94" s="2"/>
      <c r="AY94" s="2"/>
      <c r="AZ94" s="2"/>
      <c r="BA94" s="2"/>
      <c r="BB94" s="2"/>
      <c r="BC94" s="2"/>
      <c r="BD94" s="2"/>
      <c r="BE94" s="2"/>
      <c r="BF94" s="2">
        <v>1</v>
      </c>
      <c r="BG94" s="2"/>
      <c r="BH94" s="2"/>
      <c r="BI94" s="2"/>
      <c r="BJ94" s="2"/>
      <c r="BK94" s="2"/>
      <c r="BL94" s="2"/>
      <c r="BM94" s="2"/>
      <c r="BN94" s="2">
        <v>1</v>
      </c>
    </row>
    <row r="95" spans="1:66">
      <c r="AQ95" s="4" t="s">
        <v>162</v>
      </c>
      <c r="AR95" s="2">
        <v>1</v>
      </c>
      <c r="AS95" s="2"/>
      <c r="AT95" s="2">
        <v>1</v>
      </c>
      <c r="AV95" s="4" t="s">
        <v>162</v>
      </c>
      <c r="AW95" s="2"/>
      <c r="AX95" s="2"/>
      <c r="AY95" s="2"/>
      <c r="AZ95" s="2"/>
      <c r="BA95" s="2"/>
      <c r="BB95" s="2"/>
      <c r="BC95" s="2"/>
      <c r="BD95" s="2">
        <v>1</v>
      </c>
      <c r="BE95" s="2"/>
      <c r="BF95" s="2"/>
      <c r="BG95" s="2"/>
      <c r="BH95" s="2"/>
      <c r="BI95" s="2"/>
      <c r="BJ95" s="2"/>
      <c r="BK95" s="2"/>
      <c r="BL95" s="2"/>
      <c r="BM95" s="2"/>
      <c r="BN95" s="2">
        <v>1</v>
      </c>
    </row>
    <row r="96" spans="1:66">
      <c r="AQ96" s="4" t="s">
        <v>276</v>
      </c>
      <c r="AR96" s="2"/>
      <c r="AS96" s="2">
        <v>1</v>
      </c>
      <c r="AT96" s="2">
        <v>1</v>
      </c>
      <c r="AV96" s="4" t="s">
        <v>276</v>
      </c>
      <c r="AW96" s="2"/>
      <c r="AX96" s="2"/>
      <c r="AY96" s="2"/>
      <c r="AZ96" s="2">
        <v>1</v>
      </c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>
        <v>1</v>
      </c>
    </row>
    <row r="97" spans="43:66">
      <c r="AQ97" s="4" t="s">
        <v>163</v>
      </c>
      <c r="AR97" s="2">
        <v>1</v>
      </c>
      <c r="AS97" s="2"/>
      <c r="AT97" s="2">
        <v>1</v>
      </c>
      <c r="AV97" s="4" t="s">
        <v>163</v>
      </c>
      <c r="AW97" s="2"/>
      <c r="AX97" s="2"/>
      <c r="AY97" s="2"/>
      <c r="AZ97" s="2"/>
      <c r="BA97" s="2"/>
      <c r="BB97" s="2">
        <v>1</v>
      </c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>
        <v>1</v>
      </c>
    </row>
    <row r="98" spans="43:66">
      <c r="AQ98" s="4" t="s">
        <v>277</v>
      </c>
      <c r="AR98" s="2"/>
      <c r="AS98" s="2">
        <v>1</v>
      </c>
      <c r="AT98" s="2">
        <v>1</v>
      </c>
      <c r="AV98" s="4" t="s">
        <v>277</v>
      </c>
      <c r="AW98" s="2"/>
      <c r="AX98" s="2"/>
      <c r="AY98" s="2">
        <v>1</v>
      </c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>
        <v>1</v>
      </c>
    </row>
    <row r="99" spans="43:66">
      <c r="AQ99" s="4" t="s">
        <v>164</v>
      </c>
      <c r="AR99" s="2"/>
      <c r="AS99" s="2">
        <v>1</v>
      </c>
      <c r="AT99" s="2">
        <v>1</v>
      </c>
      <c r="AV99" s="4" t="s">
        <v>164</v>
      </c>
      <c r="AW99" s="2"/>
      <c r="AX99" s="2"/>
      <c r="AY99" s="2"/>
      <c r="AZ99" s="2"/>
      <c r="BA99" s="2">
        <v>1</v>
      </c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>
        <v>1</v>
      </c>
    </row>
    <row r="100" spans="43:66">
      <c r="AQ100" s="4" t="s">
        <v>165</v>
      </c>
      <c r="AR100" s="2"/>
      <c r="AS100" s="2">
        <v>1</v>
      </c>
      <c r="AT100" s="2">
        <v>1</v>
      </c>
      <c r="AV100" s="4" t="s">
        <v>165</v>
      </c>
      <c r="AW100" s="2"/>
      <c r="AX100" s="2"/>
      <c r="AY100" s="2"/>
      <c r="AZ100" s="2">
        <v>1</v>
      </c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>
        <v>1</v>
      </c>
    </row>
    <row r="101" spans="43:66">
      <c r="AQ101" s="4" t="s">
        <v>166</v>
      </c>
      <c r="AR101" s="2">
        <v>1</v>
      </c>
      <c r="AS101" s="2"/>
      <c r="AT101" s="2">
        <v>1</v>
      </c>
      <c r="AV101" s="4" t="s">
        <v>166</v>
      </c>
      <c r="AW101" s="2"/>
      <c r="AX101" s="2"/>
      <c r="AY101" s="2"/>
      <c r="AZ101" s="2"/>
      <c r="BA101" s="2"/>
      <c r="BB101" s="2"/>
      <c r="BC101" s="2"/>
      <c r="BD101" s="2"/>
      <c r="BE101" s="2"/>
      <c r="BF101" s="2">
        <v>1</v>
      </c>
      <c r="BG101" s="2"/>
      <c r="BH101" s="2"/>
      <c r="BI101" s="2"/>
      <c r="BJ101" s="2"/>
      <c r="BK101" s="2"/>
      <c r="BL101" s="2"/>
      <c r="BM101" s="2"/>
      <c r="BN101" s="2">
        <v>1</v>
      </c>
    </row>
    <row r="102" spans="43:66">
      <c r="AQ102" s="4" t="s">
        <v>167</v>
      </c>
      <c r="AR102" s="2">
        <v>1</v>
      </c>
      <c r="AS102" s="2"/>
      <c r="AT102" s="2">
        <v>1</v>
      </c>
      <c r="AV102" s="4" t="s">
        <v>167</v>
      </c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>
        <v>1</v>
      </c>
      <c r="BK102" s="2"/>
      <c r="BL102" s="2"/>
      <c r="BM102" s="2"/>
      <c r="BN102" s="2">
        <v>1</v>
      </c>
    </row>
    <row r="103" spans="43:66">
      <c r="AQ103" s="4" t="s">
        <v>168</v>
      </c>
      <c r="AR103" s="2"/>
      <c r="AS103" s="2">
        <v>1</v>
      </c>
      <c r="AT103" s="2">
        <v>1</v>
      </c>
      <c r="AV103" s="4" t="s">
        <v>168</v>
      </c>
      <c r="AW103" s="2"/>
      <c r="AX103" s="2"/>
      <c r="AY103" s="2"/>
      <c r="AZ103" s="2"/>
      <c r="BA103" s="2"/>
      <c r="BB103" s="2">
        <v>1</v>
      </c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>
        <v>1</v>
      </c>
    </row>
    <row r="104" spans="43:66">
      <c r="AQ104" s="4" t="s">
        <v>169</v>
      </c>
      <c r="AR104" s="2"/>
      <c r="AS104" s="2">
        <v>1</v>
      </c>
      <c r="AT104" s="2">
        <v>1</v>
      </c>
      <c r="AV104" s="4" t="s">
        <v>169</v>
      </c>
      <c r="AW104" s="2"/>
      <c r="AX104" s="2"/>
      <c r="AY104" s="2"/>
      <c r="AZ104" s="2"/>
      <c r="BA104" s="2"/>
      <c r="BB104" s="2">
        <v>1</v>
      </c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>
        <v>1</v>
      </c>
    </row>
    <row r="105" spans="43:66">
      <c r="AQ105" s="4" t="s">
        <v>278</v>
      </c>
      <c r="AR105" s="2">
        <v>1</v>
      </c>
      <c r="AS105" s="2"/>
      <c r="AT105" s="2">
        <v>1</v>
      </c>
      <c r="AV105" s="4" t="s">
        <v>278</v>
      </c>
      <c r="AW105" s="2"/>
      <c r="AX105" s="2"/>
      <c r="AY105" s="2"/>
      <c r="AZ105" s="2"/>
      <c r="BA105" s="2"/>
      <c r="BB105" s="2"/>
      <c r="BC105" s="2"/>
      <c r="BD105" s="2"/>
      <c r="BE105" s="2">
        <v>1</v>
      </c>
      <c r="BF105" s="2"/>
      <c r="BG105" s="2"/>
      <c r="BH105" s="2"/>
      <c r="BI105" s="2"/>
      <c r="BJ105" s="2"/>
      <c r="BK105" s="2"/>
      <c r="BL105" s="2"/>
      <c r="BM105" s="2"/>
      <c r="BN105" s="2">
        <v>1</v>
      </c>
    </row>
    <row r="106" spans="43:66">
      <c r="AQ106" s="4" t="s">
        <v>170</v>
      </c>
      <c r="AR106" s="2">
        <v>1</v>
      </c>
      <c r="AS106" s="2"/>
      <c r="AT106" s="2">
        <v>1</v>
      </c>
      <c r="AV106" s="4" t="s">
        <v>170</v>
      </c>
      <c r="AW106" s="2"/>
      <c r="AX106" s="2"/>
      <c r="AY106" s="2"/>
      <c r="AZ106" s="2"/>
      <c r="BA106" s="2"/>
      <c r="BB106" s="2"/>
      <c r="BC106" s="2"/>
      <c r="BD106" s="2">
        <v>1</v>
      </c>
      <c r="BE106" s="2"/>
      <c r="BF106" s="2"/>
      <c r="BG106" s="2"/>
      <c r="BH106" s="2"/>
      <c r="BI106" s="2"/>
      <c r="BJ106" s="2"/>
      <c r="BK106" s="2"/>
      <c r="BL106" s="2"/>
      <c r="BM106" s="2"/>
      <c r="BN106" s="2">
        <v>1</v>
      </c>
    </row>
    <row r="107" spans="43:66">
      <c r="AQ107" s="4" t="s">
        <v>279</v>
      </c>
      <c r="AR107" s="2">
        <v>1</v>
      </c>
      <c r="AS107" s="2"/>
      <c r="AT107" s="2">
        <v>1</v>
      </c>
      <c r="AV107" s="4" t="s">
        <v>279</v>
      </c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>
        <v>1</v>
      </c>
      <c r="BH107" s="2"/>
      <c r="BI107" s="2"/>
      <c r="BJ107" s="2"/>
      <c r="BK107" s="2"/>
      <c r="BL107" s="2"/>
      <c r="BM107" s="2"/>
      <c r="BN107" s="2">
        <v>1</v>
      </c>
    </row>
    <row r="108" spans="43:66">
      <c r="AQ108" s="4" t="s">
        <v>171</v>
      </c>
      <c r="AR108" s="2">
        <v>1</v>
      </c>
      <c r="AS108" s="2"/>
      <c r="AT108" s="2">
        <v>1</v>
      </c>
      <c r="AV108" s="4" t="s">
        <v>171</v>
      </c>
      <c r="AW108" s="2"/>
      <c r="AX108" s="2"/>
      <c r="AY108" s="2"/>
      <c r="AZ108" s="2"/>
      <c r="BA108" s="2"/>
      <c r="BB108" s="2"/>
      <c r="BC108" s="2"/>
      <c r="BD108" s="2"/>
      <c r="BE108" s="2"/>
      <c r="BF108" s="2">
        <v>1</v>
      </c>
      <c r="BG108" s="2"/>
      <c r="BH108" s="2"/>
      <c r="BI108" s="2"/>
      <c r="BJ108" s="2"/>
      <c r="BK108" s="2"/>
      <c r="BL108" s="2"/>
      <c r="BM108" s="2"/>
      <c r="BN108" s="2">
        <v>1</v>
      </c>
    </row>
    <row r="109" spans="43:66">
      <c r="AQ109" s="4" t="s">
        <v>38</v>
      </c>
      <c r="AR109" s="2">
        <v>46</v>
      </c>
      <c r="AS109" s="2">
        <v>46</v>
      </c>
      <c r="AT109" s="2">
        <v>92</v>
      </c>
      <c r="AV109" s="4" t="s">
        <v>38</v>
      </c>
      <c r="AW109" s="2">
        <v>1</v>
      </c>
      <c r="AX109" s="2">
        <v>4</v>
      </c>
      <c r="AY109" s="2">
        <v>8</v>
      </c>
      <c r="AZ109" s="2">
        <v>16</v>
      </c>
      <c r="BA109" s="2">
        <v>2</v>
      </c>
      <c r="BB109" s="2">
        <v>14</v>
      </c>
      <c r="BC109" s="2">
        <v>1</v>
      </c>
      <c r="BD109" s="2">
        <v>16</v>
      </c>
      <c r="BE109" s="2">
        <v>3</v>
      </c>
      <c r="BF109" s="2">
        <v>11</v>
      </c>
      <c r="BG109" s="2">
        <v>3</v>
      </c>
      <c r="BH109" s="2">
        <v>7</v>
      </c>
      <c r="BI109" s="2">
        <v>1</v>
      </c>
      <c r="BJ109" s="2">
        <v>2</v>
      </c>
      <c r="BK109" s="2">
        <v>1</v>
      </c>
      <c r="BL109" s="2">
        <v>1</v>
      </c>
      <c r="BM109" s="2">
        <v>1</v>
      </c>
      <c r="BN109" s="2">
        <v>92</v>
      </c>
    </row>
  </sheetData>
  <pageMargins left="0.7" right="0.7" top="0.75" bottom="0.75" header="0.3" footer="0.3"/>
  <pageSetup paperSize="9" orientation="portrait" horizontalDpi="0" verticalDpi="0"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F94"/>
  <sheetViews>
    <sheetView topLeftCell="AE1" workbookViewId="0">
      <selection activeCell="AE19" sqref="A19:XFD21"/>
    </sheetView>
  </sheetViews>
  <sheetFormatPr defaultRowHeight="12.75"/>
  <cols>
    <col min="1" max="1" width="20" bestFit="1" customWidth="1"/>
    <col min="2" max="2" width="17" bestFit="1" customWidth="1"/>
    <col min="3" max="3" width="10.42578125" bestFit="1" customWidth="1"/>
    <col min="4" max="4" width="8.42578125" bestFit="1" customWidth="1"/>
    <col min="5" max="19" width="4" bestFit="1" customWidth="1"/>
    <col min="21" max="21" width="20.85546875" bestFit="1" customWidth="1"/>
    <col min="22" max="22" width="10.28515625" hidden="1" customWidth="1"/>
    <col min="23" max="38" width="5.28515625" style="13" customWidth="1"/>
    <col min="41" max="41" width="3.140625" customWidth="1"/>
    <col min="42" max="42" width="20.85546875" bestFit="1" customWidth="1"/>
  </cols>
  <sheetData>
    <row r="1" spans="1:58">
      <c r="A1" s="3" t="s">
        <v>263</v>
      </c>
      <c r="D1" s="3" t="s">
        <v>2</v>
      </c>
    </row>
    <row r="2" spans="1:58">
      <c r="A2" s="3" t="s">
        <v>4</v>
      </c>
      <c r="B2" s="3" t="s">
        <v>1</v>
      </c>
      <c r="C2" s="3" t="s">
        <v>22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W2" s="13">
        <v>1</v>
      </c>
      <c r="X2" s="13">
        <v>2</v>
      </c>
      <c r="Y2" s="13">
        <v>3</v>
      </c>
      <c r="Z2" s="13">
        <v>4</v>
      </c>
      <c r="AA2" s="13">
        <v>5</v>
      </c>
      <c r="AB2" s="13">
        <v>6</v>
      </c>
      <c r="AC2" s="13">
        <v>7</v>
      </c>
      <c r="AD2" s="13">
        <v>8</v>
      </c>
      <c r="AE2" s="13">
        <v>9</v>
      </c>
      <c r="AF2" s="13">
        <v>10</v>
      </c>
      <c r="AG2" s="13">
        <v>11</v>
      </c>
      <c r="AH2" s="13">
        <v>12</v>
      </c>
      <c r="AI2" s="13">
        <v>13</v>
      </c>
      <c r="AJ2" s="13">
        <v>14</v>
      </c>
      <c r="AK2" s="13">
        <v>15</v>
      </c>
      <c r="AL2" s="13">
        <v>16</v>
      </c>
      <c r="AP2" s="8" t="s">
        <v>4</v>
      </c>
      <c r="AQ2">
        <v>1</v>
      </c>
      <c r="AR2">
        <v>2</v>
      </c>
      <c r="AS2">
        <v>3</v>
      </c>
      <c r="AT2">
        <v>4</v>
      </c>
      <c r="AU2">
        <v>5</v>
      </c>
      <c r="AV2">
        <v>6</v>
      </c>
      <c r="AW2">
        <v>7</v>
      </c>
      <c r="AX2">
        <v>8</v>
      </c>
      <c r="AY2">
        <v>9</v>
      </c>
      <c r="AZ2">
        <v>10</v>
      </c>
      <c r="BA2">
        <v>11</v>
      </c>
      <c r="BB2">
        <v>12</v>
      </c>
      <c r="BC2">
        <v>13</v>
      </c>
      <c r="BD2">
        <v>14</v>
      </c>
      <c r="BE2">
        <v>15</v>
      </c>
      <c r="BF2">
        <v>16</v>
      </c>
    </row>
    <row r="3" spans="1:58">
      <c r="A3" t="s">
        <v>11</v>
      </c>
      <c r="B3">
        <v>2012</v>
      </c>
      <c r="C3" t="s">
        <v>63</v>
      </c>
      <c r="D3" s="2">
        <v>72</v>
      </c>
      <c r="E3" s="2">
        <v>77</v>
      </c>
      <c r="F3" s="2">
        <v>83</v>
      </c>
      <c r="G3" s="2">
        <v>126</v>
      </c>
      <c r="H3" s="2">
        <v>102</v>
      </c>
      <c r="I3" s="2">
        <v>85</v>
      </c>
      <c r="J3" s="2">
        <v>82</v>
      </c>
      <c r="K3" s="2">
        <v>81</v>
      </c>
      <c r="L3" s="2">
        <v>86</v>
      </c>
      <c r="M3" s="2">
        <v>80</v>
      </c>
      <c r="N3" s="2">
        <v>69</v>
      </c>
      <c r="O3" s="2">
        <v>70</v>
      </c>
      <c r="P3" s="2">
        <v>53</v>
      </c>
      <c r="Q3" s="2">
        <v>88</v>
      </c>
      <c r="R3" s="2">
        <v>89</v>
      </c>
      <c r="S3" s="2">
        <v>79</v>
      </c>
      <c r="U3" t="str">
        <f>V3&amp;" "&amp;B3</f>
        <v>Ben Archer 2012</v>
      </c>
      <c r="V3" t="str">
        <f>IF(A3="", V2, A3)</f>
        <v>Ben Archer</v>
      </c>
      <c r="W3" s="13">
        <f>D3</f>
        <v>72</v>
      </c>
      <c r="X3" s="13">
        <f t="shared" ref="X3:AL3" si="0">W3+E3</f>
        <v>149</v>
      </c>
      <c r="Y3" s="13">
        <f t="shared" si="0"/>
        <v>232</v>
      </c>
      <c r="Z3" s="13">
        <f t="shared" si="0"/>
        <v>358</v>
      </c>
      <c r="AA3" s="13">
        <f t="shared" si="0"/>
        <v>460</v>
      </c>
      <c r="AB3" s="13">
        <f t="shared" si="0"/>
        <v>545</v>
      </c>
      <c r="AC3" s="13">
        <f t="shared" si="0"/>
        <v>627</v>
      </c>
      <c r="AD3" s="13">
        <f t="shared" si="0"/>
        <v>708</v>
      </c>
      <c r="AE3" s="13">
        <f t="shared" si="0"/>
        <v>794</v>
      </c>
      <c r="AF3" s="13">
        <f t="shared" si="0"/>
        <v>874</v>
      </c>
      <c r="AG3" s="13">
        <f t="shared" si="0"/>
        <v>943</v>
      </c>
      <c r="AH3" s="13">
        <f t="shared" si="0"/>
        <v>1013</v>
      </c>
      <c r="AI3" s="13">
        <f t="shared" si="0"/>
        <v>1066</v>
      </c>
      <c r="AJ3" s="13">
        <f t="shared" si="0"/>
        <v>1154</v>
      </c>
      <c r="AK3" s="13">
        <f t="shared" si="0"/>
        <v>1243</v>
      </c>
      <c r="AL3" s="13">
        <f t="shared" si="0"/>
        <v>1322</v>
      </c>
      <c r="AN3">
        <v>1</v>
      </c>
      <c r="AP3" t="s">
        <v>106</v>
      </c>
      <c r="AQ3">
        <f t="shared" ref="AQ3:BF12" si="1">VLOOKUP($AP3, $U$3:$AL$94,AQ$2+2, FALSE)</f>
        <v>94</v>
      </c>
      <c r="AR3">
        <f t="shared" si="1"/>
        <v>183</v>
      </c>
      <c r="AS3">
        <f t="shared" si="1"/>
        <v>277</v>
      </c>
      <c r="AT3">
        <f t="shared" si="1"/>
        <v>394</v>
      </c>
      <c r="AU3">
        <f t="shared" si="1"/>
        <v>514</v>
      </c>
      <c r="AV3">
        <f t="shared" si="1"/>
        <v>601</v>
      </c>
      <c r="AW3">
        <f t="shared" si="1"/>
        <v>705</v>
      </c>
      <c r="AX3">
        <f t="shared" si="1"/>
        <v>837</v>
      </c>
      <c r="AY3">
        <f t="shared" si="1"/>
        <v>924</v>
      </c>
      <c r="AZ3">
        <f t="shared" si="1"/>
        <v>1009</v>
      </c>
      <c r="BA3">
        <f t="shared" si="1"/>
        <v>1117</v>
      </c>
      <c r="BB3">
        <f t="shared" si="1"/>
        <v>1220</v>
      </c>
      <c r="BC3">
        <f t="shared" si="1"/>
        <v>1349</v>
      </c>
      <c r="BD3">
        <f t="shared" si="1"/>
        <v>1421</v>
      </c>
      <c r="BE3">
        <f t="shared" si="1"/>
        <v>1524</v>
      </c>
      <c r="BF3">
        <f t="shared" si="1"/>
        <v>1594</v>
      </c>
    </row>
    <row r="4" spans="1:58">
      <c r="B4">
        <v>2013</v>
      </c>
      <c r="C4" t="s">
        <v>63</v>
      </c>
      <c r="D4" s="2">
        <v>98</v>
      </c>
      <c r="E4" s="2">
        <v>89</v>
      </c>
      <c r="F4" s="2">
        <v>111</v>
      </c>
      <c r="G4" s="2">
        <v>95</v>
      </c>
      <c r="H4" s="2">
        <v>64</v>
      </c>
      <c r="I4" s="2">
        <v>81</v>
      </c>
      <c r="J4" s="2">
        <v>100</v>
      </c>
      <c r="K4" s="2">
        <v>58</v>
      </c>
      <c r="L4" s="2">
        <v>94</v>
      </c>
      <c r="M4" s="2">
        <v>100</v>
      </c>
      <c r="N4" s="2">
        <v>92</v>
      </c>
      <c r="O4" s="2">
        <v>83</v>
      </c>
      <c r="P4" s="2">
        <v>43</v>
      </c>
      <c r="Q4" s="2">
        <v>71</v>
      </c>
      <c r="R4" s="2">
        <v>84</v>
      </c>
      <c r="S4" s="2">
        <v>50</v>
      </c>
      <c r="U4" t="str">
        <f t="shared" ref="U4:U67" si="2">V4&amp;" "&amp;B4</f>
        <v>Ben Archer 2013</v>
      </c>
      <c r="V4" t="str">
        <f t="shared" ref="V4:V67" si="3">IF(A4="", V3, A4)</f>
        <v>Ben Archer</v>
      </c>
      <c r="W4" s="13">
        <f t="shared" ref="W4:W67" si="4">D4</f>
        <v>98</v>
      </c>
      <c r="X4" s="13">
        <f t="shared" ref="X4:X67" si="5">W4+E4</f>
        <v>187</v>
      </c>
      <c r="Y4" s="13">
        <f t="shared" ref="Y4:Y67" si="6">X4+F4</f>
        <v>298</v>
      </c>
      <c r="Z4" s="13">
        <f t="shared" ref="Z4:Z67" si="7">Y4+G4</f>
        <v>393</v>
      </c>
      <c r="AA4" s="13">
        <f t="shared" ref="AA4:AA67" si="8">Z4+H4</f>
        <v>457</v>
      </c>
      <c r="AB4" s="13">
        <f t="shared" ref="AB4:AB67" si="9">AA4+I4</f>
        <v>538</v>
      </c>
      <c r="AC4" s="13">
        <f t="shared" ref="AC4:AC67" si="10">AB4+J4</f>
        <v>638</v>
      </c>
      <c r="AD4" s="13">
        <f t="shared" ref="AD4:AD67" si="11">AC4+K4</f>
        <v>696</v>
      </c>
      <c r="AE4" s="13">
        <f t="shared" ref="AE4:AE67" si="12">AD4+L4</f>
        <v>790</v>
      </c>
      <c r="AF4" s="13">
        <f t="shared" ref="AF4:AF67" si="13">AE4+M4</f>
        <v>890</v>
      </c>
      <c r="AG4" s="13">
        <f t="shared" ref="AG4:AG67" si="14">AF4+N4</f>
        <v>982</v>
      </c>
      <c r="AH4" s="13">
        <f t="shared" ref="AH4:AH67" si="15">AG4+O4</f>
        <v>1065</v>
      </c>
      <c r="AI4" s="13">
        <f t="shared" ref="AI4:AI67" si="16">AH4+P4</f>
        <v>1108</v>
      </c>
      <c r="AJ4" s="13">
        <f t="shared" ref="AJ4:AJ67" si="17">AI4+Q4</f>
        <v>1179</v>
      </c>
      <c r="AK4" s="13">
        <f t="shared" ref="AK4:AK67" si="18">AJ4+R4</f>
        <v>1263</v>
      </c>
      <c r="AL4" s="13">
        <f t="shared" ref="AL4:AL67" si="19">AK4+S4</f>
        <v>1313</v>
      </c>
      <c r="AN4">
        <v>2</v>
      </c>
      <c r="AP4" t="s">
        <v>105</v>
      </c>
      <c r="AQ4">
        <f t="shared" si="1"/>
        <v>141</v>
      </c>
      <c r="AR4">
        <f t="shared" si="1"/>
        <v>216</v>
      </c>
      <c r="AS4">
        <f t="shared" si="1"/>
        <v>264</v>
      </c>
      <c r="AT4">
        <f t="shared" si="1"/>
        <v>376</v>
      </c>
      <c r="AU4">
        <f t="shared" si="1"/>
        <v>458</v>
      </c>
      <c r="AV4">
        <f t="shared" si="1"/>
        <v>538</v>
      </c>
      <c r="AW4">
        <f t="shared" si="1"/>
        <v>604</v>
      </c>
      <c r="AX4">
        <f t="shared" si="1"/>
        <v>693</v>
      </c>
      <c r="AY4">
        <f t="shared" si="1"/>
        <v>795</v>
      </c>
      <c r="AZ4">
        <f t="shared" si="1"/>
        <v>915</v>
      </c>
      <c r="BA4">
        <f t="shared" si="1"/>
        <v>1040</v>
      </c>
      <c r="BB4">
        <f t="shared" si="1"/>
        <v>1168</v>
      </c>
      <c r="BC4">
        <f t="shared" si="1"/>
        <v>1299</v>
      </c>
      <c r="BD4">
        <f t="shared" si="1"/>
        <v>1390</v>
      </c>
      <c r="BE4">
        <f t="shared" si="1"/>
        <v>1486</v>
      </c>
      <c r="BF4">
        <f t="shared" si="1"/>
        <v>1551</v>
      </c>
    </row>
    <row r="5" spans="1:58">
      <c r="B5">
        <v>2014</v>
      </c>
      <c r="C5" t="s">
        <v>22</v>
      </c>
      <c r="D5" s="2">
        <v>59</v>
      </c>
      <c r="E5" s="2">
        <v>66</v>
      </c>
      <c r="F5" s="2">
        <v>95</v>
      </c>
      <c r="G5" s="2">
        <v>117</v>
      </c>
      <c r="H5" s="2">
        <v>82</v>
      </c>
      <c r="I5" s="2">
        <v>68</v>
      </c>
      <c r="J5" s="2">
        <v>77</v>
      </c>
      <c r="K5" s="2">
        <v>106</v>
      </c>
      <c r="L5" s="2">
        <v>88</v>
      </c>
      <c r="M5" s="2">
        <v>126</v>
      </c>
      <c r="N5" s="2">
        <v>125</v>
      </c>
      <c r="O5" s="2">
        <v>108</v>
      </c>
      <c r="P5" s="2">
        <v>87</v>
      </c>
      <c r="Q5" s="2">
        <v>120</v>
      </c>
      <c r="R5" s="2">
        <v>67</v>
      </c>
      <c r="S5" s="2">
        <v>27</v>
      </c>
      <c r="U5" t="str">
        <f t="shared" si="2"/>
        <v>Ben Archer 2014</v>
      </c>
      <c r="V5" t="str">
        <f t="shared" si="3"/>
        <v>Ben Archer</v>
      </c>
      <c r="W5" s="13">
        <f t="shared" si="4"/>
        <v>59</v>
      </c>
      <c r="X5" s="13">
        <f t="shared" si="5"/>
        <v>125</v>
      </c>
      <c r="Y5" s="13">
        <f t="shared" si="6"/>
        <v>220</v>
      </c>
      <c r="Z5" s="13">
        <f t="shared" si="7"/>
        <v>337</v>
      </c>
      <c r="AA5" s="13">
        <f t="shared" si="8"/>
        <v>419</v>
      </c>
      <c r="AB5" s="13">
        <f t="shared" si="9"/>
        <v>487</v>
      </c>
      <c r="AC5" s="13">
        <f t="shared" si="10"/>
        <v>564</v>
      </c>
      <c r="AD5" s="13">
        <f t="shared" si="11"/>
        <v>670</v>
      </c>
      <c r="AE5" s="13">
        <f t="shared" si="12"/>
        <v>758</v>
      </c>
      <c r="AF5" s="13">
        <f t="shared" si="13"/>
        <v>884</v>
      </c>
      <c r="AG5" s="13">
        <f t="shared" si="14"/>
        <v>1009</v>
      </c>
      <c r="AH5" s="13">
        <f t="shared" si="15"/>
        <v>1117</v>
      </c>
      <c r="AI5" s="13">
        <f t="shared" si="16"/>
        <v>1204</v>
      </c>
      <c r="AJ5" s="13">
        <f t="shared" si="17"/>
        <v>1324</v>
      </c>
      <c r="AK5" s="13">
        <f t="shared" si="18"/>
        <v>1391</v>
      </c>
      <c r="AL5" s="13">
        <f t="shared" si="19"/>
        <v>1418</v>
      </c>
      <c r="AN5">
        <v>3</v>
      </c>
      <c r="AP5" t="s">
        <v>120</v>
      </c>
      <c r="AQ5">
        <f t="shared" si="1"/>
        <v>96</v>
      </c>
      <c r="AR5">
        <f t="shared" si="1"/>
        <v>201</v>
      </c>
      <c r="AS5">
        <f t="shared" si="1"/>
        <v>266</v>
      </c>
      <c r="AT5">
        <f t="shared" si="1"/>
        <v>346</v>
      </c>
      <c r="AU5">
        <f t="shared" si="1"/>
        <v>456</v>
      </c>
      <c r="AV5">
        <f t="shared" si="1"/>
        <v>555</v>
      </c>
      <c r="AW5">
        <f t="shared" si="1"/>
        <v>660</v>
      </c>
      <c r="AX5">
        <f t="shared" si="1"/>
        <v>743</v>
      </c>
      <c r="AY5">
        <f t="shared" si="1"/>
        <v>876</v>
      </c>
      <c r="AZ5">
        <f t="shared" si="1"/>
        <v>981</v>
      </c>
      <c r="BA5">
        <f t="shared" si="1"/>
        <v>1079</v>
      </c>
      <c r="BB5">
        <f t="shared" si="1"/>
        <v>1167</v>
      </c>
      <c r="BC5">
        <f t="shared" si="1"/>
        <v>1284</v>
      </c>
      <c r="BD5">
        <f t="shared" si="1"/>
        <v>1381</v>
      </c>
      <c r="BE5">
        <f t="shared" si="1"/>
        <v>1507</v>
      </c>
      <c r="BF5">
        <f t="shared" si="1"/>
        <v>1604</v>
      </c>
    </row>
    <row r="6" spans="1:58">
      <c r="A6" t="s">
        <v>10</v>
      </c>
      <c r="B6">
        <v>2012</v>
      </c>
      <c r="C6" t="s">
        <v>22</v>
      </c>
      <c r="D6" s="2">
        <v>106</v>
      </c>
      <c r="E6" s="2">
        <v>76</v>
      </c>
      <c r="F6" s="2">
        <v>99</v>
      </c>
      <c r="G6" s="2">
        <v>96</v>
      </c>
      <c r="H6" s="2">
        <v>130</v>
      </c>
      <c r="I6" s="2">
        <v>85</v>
      </c>
      <c r="J6" s="2">
        <v>75</v>
      </c>
      <c r="K6" s="2">
        <v>87</v>
      </c>
      <c r="L6" s="2">
        <v>101</v>
      </c>
      <c r="M6" s="2">
        <v>83</v>
      </c>
      <c r="N6" s="2">
        <v>34</v>
      </c>
      <c r="O6" s="2">
        <v>97</v>
      </c>
      <c r="P6" s="2">
        <v>58</v>
      </c>
      <c r="Q6" s="2"/>
      <c r="R6" s="2">
        <v>65</v>
      </c>
      <c r="S6" s="2">
        <v>140</v>
      </c>
      <c r="U6" t="str">
        <f t="shared" si="2"/>
        <v>Ben Hendy 2012</v>
      </c>
      <c r="V6" t="str">
        <f t="shared" si="3"/>
        <v>Ben Hendy</v>
      </c>
      <c r="W6" s="13">
        <f t="shared" si="4"/>
        <v>106</v>
      </c>
      <c r="X6" s="13">
        <f t="shared" si="5"/>
        <v>182</v>
      </c>
      <c r="Y6" s="13">
        <f t="shared" si="6"/>
        <v>281</v>
      </c>
      <c r="Z6" s="13">
        <f t="shared" si="7"/>
        <v>377</v>
      </c>
      <c r="AA6" s="13">
        <f t="shared" si="8"/>
        <v>507</v>
      </c>
      <c r="AB6" s="13">
        <f t="shared" si="9"/>
        <v>592</v>
      </c>
      <c r="AC6" s="13">
        <f t="shared" si="10"/>
        <v>667</v>
      </c>
      <c r="AD6" s="13">
        <f t="shared" si="11"/>
        <v>754</v>
      </c>
      <c r="AE6" s="13">
        <f t="shared" si="12"/>
        <v>855</v>
      </c>
      <c r="AF6" s="13">
        <f t="shared" si="13"/>
        <v>938</v>
      </c>
      <c r="AG6" s="13">
        <f t="shared" si="14"/>
        <v>972</v>
      </c>
      <c r="AH6" s="13">
        <f t="shared" si="15"/>
        <v>1069</v>
      </c>
      <c r="AI6" s="13">
        <f t="shared" si="16"/>
        <v>1127</v>
      </c>
      <c r="AJ6" s="13">
        <f t="shared" si="17"/>
        <v>1127</v>
      </c>
      <c r="AK6" s="13">
        <f t="shared" si="18"/>
        <v>1192</v>
      </c>
      <c r="AL6" s="13">
        <f t="shared" si="19"/>
        <v>1332</v>
      </c>
      <c r="AN6">
        <v>4</v>
      </c>
      <c r="AP6" t="s">
        <v>104</v>
      </c>
      <c r="AQ6">
        <f t="shared" si="1"/>
        <v>94</v>
      </c>
      <c r="AR6">
        <f t="shared" si="1"/>
        <v>183</v>
      </c>
      <c r="AS6">
        <f t="shared" si="1"/>
        <v>252</v>
      </c>
      <c r="AT6">
        <f t="shared" si="1"/>
        <v>345</v>
      </c>
      <c r="AU6">
        <f t="shared" si="1"/>
        <v>450</v>
      </c>
      <c r="AV6">
        <f t="shared" si="1"/>
        <v>517</v>
      </c>
      <c r="AW6">
        <f t="shared" si="1"/>
        <v>599</v>
      </c>
      <c r="AX6">
        <f t="shared" si="1"/>
        <v>685</v>
      </c>
      <c r="AY6">
        <f t="shared" si="1"/>
        <v>828</v>
      </c>
      <c r="AZ6">
        <f t="shared" si="1"/>
        <v>922</v>
      </c>
      <c r="BA6">
        <f t="shared" si="1"/>
        <v>1023</v>
      </c>
      <c r="BB6">
        <f t="shared" si="1"/>
        <v>1141</v>
      </c>
      <c r="BC6">
        <f t="shared" si="1"/>
        <v>1273</v>
      </c>
      <c r="BD6">
        <f t="shared" si="1"/>
        <v>1395</v>
      </c>
      <c r="BE6">
        <f t="shared" si="1"/>
        <v>1524</v>
      </c>
      <c r="BF6">
        <f t="shared" si="1"/>
        <v>1631</v>
      </c>
    </row>
    <row r="7" spans="1:58">
      <c r="B7">
        <v>2013</v>
      </c>
      <c r="C7" t="s">
        <v>63</v>
      </c>
      <c r="D7" s="2">
        <v>86</v>
      </c>
      <c r="E7" s="2">
        <v>72</v>
      </c>
      <c r="F7" s="2">
        <v>55</v>
      </c>
      <c r="G7" s="2">
        <v>63</v>
      </c>
      <c r="H7" s="2">
        <v>53</v>
      </c>
      <c r="I7" s="2">
        <v>63</v>
      </c>
      <c r="J7" s="2">
        <v>56</v>
      </c>
      <c r="K7" s="2">
        <v>66</v>
      </c>
      <c r="L7" s="2">
        <v>103</v>
      </c>
      <c r="M7" s="2">
        <v>62</v>
      </c>
      <c r="N7" s="2">
        <v>90</v>
      </c>
      <c r="O7" s="2">
        <v>85</v>
      </c>
      <c r="P7" s="2">
        <v>62</v>
      </c>
      <c r="Q7" s="2">
        <v>65</v>
      </c>
      <c r="R7" s="2">
        <v>61</v>
      </c>
      <c r="S7" s="2">
        <v>56</v>
      </c>
      <c r="U7" t="str">
        <f t="shared" si="2"/>
        <v>Ben Hendy 2013</v>
      </c>
      <c r="V7" t="str">
        <f t="shared" si="3"/>
        <v>Ben Hendy</v>
      </c>
      <c r="W7" s="13">
        <f t="shared" si="4"/>
        <v>86</v>
      </c>
      <c r="X7" s="13">
        <f t="shared" si="5"/>
        <v>158</v>
      </c>
      <c r="Y7" s="13">
        <f t="shared" si="6"/>
        <v>213</v>
      </c>
      <c r="Z7" s="13">
        <f t="shared" si="7"/>
        <v>276</v>
      </c>
      <c r="AA7" s="13">
        <f t="shared" si="8"/>
        <v>329</v>
      </c>
      <c r="AB7" s="13">
        <f t="shared" si="9"/>
        <v>392</v>
      </c>
      <c r="AC7" s="13">
        <f t="shared" si="10"/>
        <v>448</v>
      </c>
      <c r="AD7" s="13">
        <f t="shared" si="11"/>
        <v>514</v>
      </c>
      <c r="AE7" s="13">
        <f t="shared" si="12"/>
        <v>617</v>
      </c>
      <c r="AF7" s="13">
        <f t="shared" si="13"/>
        <v>679</v>
      </c>
      <c r="AG7" s="13">
        <f t="shared" si="14"/>
        <v>769</v>
      </c>
      <c r="AH7" s="13">
        <f t="shared" si="15"/>
        <v>854</v>
      </c>
      <c r="AI7" s="13">
        <f t="shared" si="16"/>
        <v>916</v>
      </c>
      <c r="AJ7" s="13">
        <f t="shared" si="17"/>
        <v>981</v>
      </c>
      <c r="AK7" s="13">
        <f t="shared" si="18"/>
        <v>1042</v>
      </c>
      <c r="AL7" s="13">
        <f t="shared" si="19"/>
        <v>1098</v>
      </c>
      <c r="AN7">
        <v>5</v>
      </c>
      <c r="AP7" t="s">
        <v>122</v>
      </c>
      <c r="AQ7">
        <f t="shared" si="1"/>
        <v>103</v>
      </c>
      <c r="AR7">
        <f t="shared" si="1"/>
        <v>213</v>
      </c>
      <c r="AS7">
        <f t="shared" si="1"/>
        <v>362</v>
      </c>
      <c r="AT7">
        <f t="shared" si="1"/>
        <v>438</v>
      </c>
      <c r="AU7">
        <f t="shared" si="1"/>
        <v>552</v>
      </c>
      <c r="AV7">
        <f t="shared" si="1"/>
        <v>662</v>
      </c>
      <c r="AW7">
        <f t="shared" si="1"/>
        <v>753</v>
      </c>
      <c r="AX7">
        <f t="shared" si="1"/>
        <v>840</v>
      </c>
      <c r="AY7">
        <f t="shared" si="1"/>
        <v>907</v>
      </c>
      <c r="AZ7">
        <f t="shared" si="1"/>
        <v>981</v>
      </c>
      <c r="BA7">
        <f t="shared" si="1"/>
        <v>1048</v>
      </c>
      <c r="BB7">
        <f t="shared" si="1"/>
        <v>1130</v>
      </c>
      <c r="BC7">
        <f t="shared" si="1"/>
        <v>1229</v>
      </c>
      <c r="BD7">
        <f t="shared" si="1"/>
        <v>1292</v>
      </c>
      <c r="BE7">
        <f t="shared" si="1"/>
        <v>1409</v>
      </c>
      <c r="BF7">
        <f t="shared" si="1"/>
        <v>1521</v>
      </c>
    </row>
    <row r="8" spans="1:58">
      <c r="B8">
        <v>2014</v>
      </c>
      <c r="C8" t="s">
        <v>22</v>
      </c>
      <c r="D8" s="2">
        <v>100</v>
      </c>
      <c r="E8" s="2">
        <v>91</v>
      </c>
      <c r="F8" s="2">
        <v>62</v>
      </c>
      <c r="G8" s="2">
        <v>87</v>
      </c>
      <c r="H8" s="2">
        <v>105</v>
      </c>
      <c r="I8" s="2">
        <v>101</v>
      </c>
      <c r="J8" s="2">
        <v>81</v>
      </c>
      <c r="K8" s="2">
        <v>76</v>
      </c>
      <c r="L8" s="2">
        <v>91</v>
      </c>
      <c r="M8" s="2">
        <v>123</v>
      </c>
      <c r="N8" s="2">
        <v>62</v>
      </c>
      <c r="O8" s="2">
        <v>128</v>
      </c>
      <c r="P8" s="2">
        <v>96</v>
      </c>
      <c r="Q8" s="2">
        <v>99</v>
      </c>
      <c r="R8" s="2">
        <v>152</v>
      </c>
      <c r="S8" s="2">
        <v>107</v>
      </c>
      <c r="U8" t="str">
        <f t="shared" si="2"/>
        <v>Ben Hendy 2014</v>
      </c>
      <c r="V8" t="str">
        <f t="shared" si="3"/>
        <v>Ben Hendy</v>
      </c>
      <c r="W8" s="13">
        <f t="shared" si="4"/>
        <v>100</v>
      </c>
      <c r="X8" s="13">
        <f t="shared" si="5"/>
        <v>191</v>
      </c>
      <c r="Y8" s="13">
        <f t="shared" si="6"/>
        <v>253</v>
      </c>
      <c r="Z8" s="13">
        <f t="shared" si="7"/>
        <v>340</v>
      </c>
      <c r="AA8" s="13">
        <f t="shared" si="8"/>
        <v>445</v>
      </c>
      <c r="AB8" s="13">
        <f t="shared" si="9"/>
        <v>546</v>
      </c>
      <c r="AC8" s="13">
        <f t="shared" si="10"/>
        <v>627</v>
      </c>
      <c r="AD8" s="13">
        <f t="shared" si="11"/>
        <v>703</v>
      </c>
      <c r="AE8" s="13">
        <f t="shared" si="12"/>
        <v>794</v>
      </c>
      <c r="AF8" s="13">
        <f t="shared" si="13"/>
        <v>917</v>
      </c>
      <c r="AG8" s="13">
        <f t="shared" si="14"/>
        <v>979</v>
      </c>
      <c r="AH8" s="13">
        <f t="shared" si="15"/>
        <v>1107</v>
      </c>
      <c r="AI8" s="13">
        <f t="shared" si="16"/>
        <v>1203</v>
      </c>
      <c r="AJ8" s="13">
        <f t="shared" si="17"/>
        <v>1302</v>
      </c>
      <c r="AK8" s="13">
        <f t="shared" si="18"/>
        <v>1454</v>
      </c>
      <c r="AL8" s="13">
        <f t="shared" si="19"/>
        <v>1561</v>
      </c>
      <c r="AN8">
        <v>6</v>
      </c>
      <c r="AP8" t="s">
        <v>115</v>
      </c>
      <c r="AQ8">
        <f t="shared" si="1"/>
        <v>100</v>
      </c>
      <c r="AR8">
        <f t="shared" si="1"/>
        <v>190</v>
      </c>
      <c r="AS8">
        <f t="shared" si="1"/>
        <v>279</v>
      </c>
      <c r="AT8">
        <f t="shared" si="1"/>
        <v>386</v>
      </c>
      <c r="AU8">
        <f t="shared" si="1"/>
        <v>489</v>
      </c>
      <c r="AV8">
        <f t="shared" si="1"/>
        <v>579</v>
      </c>
      <c r="AW8">
        <f t="shared" si="1"/>
        <v>676</v>
      </c>
      <c r="AX8">
        <f t="shared" si="1"/>
        <v>737</v>
      </c>
      <c r="AY8">
        <f t="shared" si="1"/>
        <v>800</v>
      </c>
      <c r="AZ8">
        <f t="shared" si="1"/>
        <v>910</v>
      </c>
      <c r="BA8">
        <f t="shared" si="1"/>
        <v>991</v>
      </c>
      <c r="BB8">
        <f t="shared" si="1"/>
        <v>1106</v>
      </c>
      <c r="BC8">
        <f t="shared" si="1"/>
        <v>1223</v>
      </c>
      <c r="BD8">
        <f t="shared" si="1"/>
        <v>1223</v>
      </c>
      <c r="BE8">
        <f t="shared" si="1"/>
        <v>1311</v>
      </c>
      <c r="BF8">
        <f t="shared" si="1"/>
        <v>1382</v>
      </c>
    </row>
    <row r="9" spans="1:58">
      <c r="B9">
        <v>2015</v>
      </c>
      <c r="C9" t="s">
        <v>22</v>
      </c>
      <c r="D9" s="2">
        <v>53</v>
      </c>
      <c r="E9" s="2">
        <v>82</v>
      </c>
      <c r="F9" s="2">
        <v>101</v>
      </c>
      <c r="G9" s="2">
        <v>55</v>
      </c>
      <c r="H9" s="2">
        <v>115</v>
      </c>
      <c r="I9" s="2">
        <v>88</v>
      </c>
      <c r="J9" s="2">
        <v>99</v>
      </c>
      <c r="K9" s="2">
        <v>122</v>
      </c>
      <c r="L9" s="2">
        <v>111</v>
      </c>
      <c r="M9" s="2">
        <v>101</v>
      </c>
      <c r="N9" s="2">
        <v>44</v>
      </c>
      <c r="O9" s="2">
        <v>72</v>
      </c>
      <c r="P9" s="2">
        <v>70</v>
      </c>
      <c r="Q9" s="2">
        <v>115</v>
      </c>
      <c r="R9" s="2">
        <v>143</v>
      </c>
      <c r="S9" s="2">
        <v>129</v>
      </c>
      <c r="U9" t="str">
        <f t="shared" si="2"/>
        <v>Ben Hendy 2015</v>
      </c>
      <c r="V9" t="str">
        <f t="shared" si="3"/>
        <v>Ben Hendy</v>
      </c>
      <c r="W9" s="13">
        <f t="shared" si="4"/>
        <v>53</v>
      </c>
      <c r="X9" s="13">
        <f t="shared" si="5"/>
        <v>135</v>
      </c>
      <c r="Y9" s="13">
        <f t="shared" si="6"/>
        <v>236</v>
      </c>
      <c r="Z9" s="13">
        <f t="shared" si="7"/>
        <v>291</v>
      </c>
      <c r="AA9" s="13">
        <f t="shared" si="8"/>
        <v>406</v>
      </c>
      <c r="AB9" s="13">
        <f t="shared" si="9"/>
        <v>494</v>
      </c>
      <c r="AC9" s="13">
        <f t="shared" si="10"/>
        <v>593</v>
      </c>
      <c r="AD9" s="13">
        <f t="shared" si="11"/>
        <v>715</v>
      </c>
      <c r="AE9" s="13">
        <f t="shared" si="12"/>
        <v>826</v>
      </c>
      <c r="AF9" s="13">
        <f t="shared" si="13"/>
        <v>927</v>
      </c>
      <c r="AG9" s="13">
        <f t="shared" si="14"/>
        <v>971</v>
      </c>
      <c r="AH9" s="13">
        <f t="shared" si="15"/>
        <v>1043</v>
      </c>
      <c r="AI9" s="13">
        <f t="shared" si="16"/>
        <v>1113</v>
      </c>
      <c r="AJ9" s="13">
        <f t="shared" si="17"/>
        <v>1228</v>
      </c>
      <c r="AK9" s="13">
        <f t="shared" si="18"/>
        <v>1371</v>
      </c>
      <c r="AL9" s="13">
        <f t="shared" si="19"/>
        <v>1500</v>
      </c>
      <c r="AN9">
        <v>7</v>
      </c>
      <c r="AP9" t="s">
        <v>116</v>
      </c>
      <c r="AQ9">
        <f t="shared" si="1"/>
        <v>102</v>
      </c>
      <c r="AR9">
        <f t="shared" si="1"/>
        <v>203</v>
      </c>
      <c r="AS9">
        <f t="shared" si="1"/>
        <v>304</v>
      </c>
      <c r="AT9">
        <f t="shared" si="1"/>
        <v>407</v>
      </c>
      <c r="AU9">
        <f t="shared" si="1"/>
        <v>502</v>
      </c>
      <c r="AV9">
        <f t="shared" si="1"/>
        <v>602</v>
      </c>
      <c r="AW9">
        <f t="shared" si="1"/>
        <v>688</v>
      </c>
      <c r="AX9">
        <f t="shared" si="1"/>
        <v>778</v>
      </c>
      <c r="AY9">
        <f t="shared" si="1"/>
        <v>868</v>
      </c>
      <c r="AZ9">
        <f t="shared" si="1"/>
        <v>938</v>
      </c>
      <c r="BA9">
        <f t="shared" si="1"/>
        <v>1019</v>
      </c>
      <c r="BB9">
        <f t="shared" si="1"/>
        <v>1133</v>
      </c>
      <c r="BC9">
        <f t="shared" si="1"/>
        <v>1221</v>
      </c>
      <c r="BD9">
        <f t="shared" si="1"/>
        <v>1323</v>
      </c>
      <c r="BE9">
        <f t="shared" si="1"/>
        <v>1483</v>
      </c>
      <c r="BF9">
        <f t="shared" si="1"/>
        <v>1587</v>
      </c>
    </row>
    <row r="10" spans="1:58">
      <c r="B10">
        <v>2016</v>
      </c>
      <c r="C10" t="s">
        <v>22</v>
      </c>
      <c r="D10" s="2">
        <v>78</v>
      </c>
      <c r="E10" s="2">
        <v>137</v>
      </c>
      <c r="F10" s="2">
        <v>71</v>
      </c>
      <c r="G10" s="2">
        <v>59</v>
      </c>
      <c r="H10" s="2">
        <v>82</v>
      </c>
      <c r="I10" s="2">
        <v>81</v>
      </c>
      <c r="J10" s="2">
        <v>93</v>
      </c>
      <c r="K10" s="2">
        <v>96</v>
      </c>
      <c r="L10" s="2">
        <v>77</v>
      </c>
      <c r="M10" s="2">
        <v>105</v>
      </c>
      <c r="N10" s="2">
        <v>91</v>
      </c>
      <c r="O10" s="2">
        <v>77</v>
      </c>
      <c r="P10" s="2">
        <v>69</v>
      </c>
      <c r="Q10" s="2">
        <v>71</v>
      </c>
      <c r="R10" s="2">
        <v>88</v>
      </c>
      <c r="S10" s="2">
        <v>112</v>
      </c>
      <c r="U10" t="str">
        <f t="shared" si="2"/>
        <v>Ben Hendy 2016</v>
      </c>
      <c r="V10" t="str">
        <f t="shared" si="3"/>
        <v>Ben Hendy</v>
      </c>
      <c r="W10" s="13">
        <f t="shared" si="4"/>
        <v>78</v>
      </c>
      <c r="X10" s="13">
        <f t="shared" si="5"/>
        <v>215</v>
      </c>
      <c r="Y10" s="13">
        <f t="shared" si="6"/>
        <v>286</v>
      </c>
      <c r="Z10" s="13">
        <f t="shared" si="7"/>
        <v>345</v>
      </c>
      <c r="AA10" s="13">
        <f t="shared" si="8"/>
        <v>427</v>
      </c>
      <c r="AB10" s="13">
        <f t="shared" si="9"/>
        <v>508</v>
      </c>
      <c r="AC10" s="13">
        <f t="shared" si="10"/>
        <v>601</v>
      </c>
      <c r="AD10" s="13">
        <f t="shared" si="11"/>
        <v>697</v>
      </c>
      <c r="AE10" s="13">
        <f t="shared" si="12"/>
        <v>774</v>
      </c>
      <c r="AF10" s="13">
        <f t="shared" si="13"/>
        <v>879</v>
      </c>
      <c r="AG10" s="13">
        <f t="shared" si="14"/>
        <v>970</v>
      </c>
      <c r="AH10" s="13">
        <f t="shared" si="15"/>
        <v>1047</v>
      </c>
      <c r="AI10" s="13">
        <f t="shared" si="16"/>
        <v>1116</v>
      </c>
      <c r="AJ10" s="13">
        <f t="shared" si="17"/>
        <v>1187</v>
      </c>
      <c r="AK10" s="13">
        <f t="shared" si="18"/>
        <v>1275</v>
      </c>
      <c r="AL10" s="13">
        <f t="shared" si="19"/>
        <v>1387</v>
      </c>
      <c r="AN10">
        <v>8</v>
      </c>
      <c r="AP10" t="s">
        <v>134</v>
      </c>
      <c r="AQ10">
        <f t="shared" si="1"/>
        <v>126</v>
      </c>
      <c r="AR10">
        <f t="shared" si="1"/>
        <v>223</v>
      </c>
      <c r="AS10">
        <f t="shared" si="1"/>
        <v>342</v>
      </c>
      <c r="AT10">
        <f t="shared" si="1"/>
        <v>442</v>
      </c>
      <c r="AU10">
        <f t="shared" si="1"/>
        <v>529</v>
      </c>
      <c r="AV10">
        <f t="shared" si="1"/>
        <v>613</v>
      </c>
      <c r="AW10">
        <f t="shared" si="1"/>
        <v>715</v>
      </c>
      <c r="AX10">
        <f t="shared" si="1"/>
        <v>823</v>
      </c>
      <c r="AY10">
        <f t="shared" si="1"/>
        <v>906</v>
      </c>
      <c r="AZ10">
        <f t="shared" si="1"/>
        <v>989</v>
      </c>
      <c r="BA10">
        <f t="shared" si="1"/>
        <v>1077</v>
      </c>
      <c r="BB10">
        <f t="shared" si="1"/>
        <v>1144</v>
      </c>
      <c r="BC10">
        <f t="shared" si="1"/>
        <v>1211</v>
      </c>
      <c r="BD10">
        <f t="shared" si="1"/>
        <v>1329</v>
      </c>
      <c r="BE10">
        <f t="shared" si="1"/>
        <v>1385</v>
      </c>
      <c r="BF10">
        <f t="shared" si="1"/>
        <v>1490</v>
      </c>
    </row>
    <row r="11" spans="1:58">
      <c r="B11">
        <v>2017</v>
      </c>
      <c r="C11" t="s">
        <v>22</v>
      </c>
      <c r="D11" s="2">
        <v>95</v>
      </c>
      <c r="E11" s="2">
        <v>81</v>
      </c>
      <c r="F11" s="2">
        <v>118</v>
      </c>
      <c r="G11" s="2">
        <v>93</v>
      </c>
      <c r="H11" s="2">
        <v>96</v>
      </c>
      <c r="I11" s="2">
        <v>110</v>
      </c>
      <c r="J11" s="2">
        <v>106</v>
      </c>
      <c r="K11" s="2">
        <v>49</v>
      </c>
      <c r="L11" s="2">
        <v>92</v>
      </c>
      <c r="M11" s="2">
        <v>84</v>
      </c>
      <c r="N11" s="2">
        <v>45</v>
      </c>
      <c r="O11" s="2">
        <v>94</v>
      </c>
      <c r="P11" s="2">
        <v>122</v>
      </c>
      <c r="Q11" s="2">
        <v>77</v>
      </c>
      <c r="R11" s="2">
        <v>84</v>
      </c>
      <c r="S11" s="2">
        <v>56</v>
      </c>
      <c r="U11" t="str">
        <f t="shared" si="2"/>
        <v>Ben Hendy 2017</v>
      </c>
      <c r="V11" t="str">
        <f t="shared" si="3"/>
        <v>Ben Hendy</v>
      </c>
      <c r="W11" s="13">
        <f t="shared" si="4"/>
        <v>95</v>
      </c>
      <c r="X11" s="13">
        <f t="shared" si="5"/>
        <v>176</v>
      </c>
      <c r="Y11" s="13">
        <f t="shared" si="6"/>
        <v>294</v>
      </c>
      <c r="Z11" s="13">
        <f t="shared" si="7"/>
        <v>387</v>
      </c>
      <c r="AA11" s="13">
        <f t="shared" si="8"/>
        <v>483</v>
      </c>
      <c r="AB11" s="13">
        <f t="shared" si="9"/>
        <v>593</v>
      </c>
      <c r="AC11" s="13">
        <f t="shared" si="10"/>
        <v>699</v>
      </c>
      <c r="AD11" s="13">
        <f t="shared" si="11"/>
        <v>748</v>
      </c>
      <c r="AE11" s="13">
        <f t="shared" si="12"/>
        <v>840</v>
      </c>
      <c r="AF11" s="13">
        <f t="shared" si="13"/>
        <v>924</v>
      </c>
      <c r="AG11" s="13">
        <f t="shared" si="14"/>
        <v>969</v>
      </c>
      <c r="AH11" s="13">
        <f t="shared" si="15"/>
        <v>1063</v>
      </c>
      <c r="AI11" s="13">
        <f t="shared" si="16"/>
        <v>1185</v>
      </c>
      <c r="AJ11" s="13">
        <f t="shared" si="17"/>
        <v>1262</v>
      </c>
      <c r="AK11" s="13">
        <f t="shared" si="18"/>
        <v>1346</v>
      </c>
      <c r="AL11" s="13">
        <f t="shared" si="19"/>
        <v>1402</v>
      </c>
      <c r="AN11">
        <v>9</v>
      </c>
      <c r="AP11" t="s">
        <v>138</v>
      </c>
      <c r="AQ11">
        <f t="shared" si="1"/>
        <v>102</v>
      </c>
      <c r="AR11">
        <f t="shared" si="1"/>
        <v>219</v>
      </c>
      <c r="AS11">
        <f t="shared" si="1"/>
        <v>332</v>
      </c>
      <c r="AT11">
        <f t="shared" si="1"/>
        <v>419</v>
      </c>
      <c r="AU11">
        <f t="shared" si="1"/>
        <v>518</v>
      </c>
      <c r="AV11">
        <f t="shared" si="1"/>
        <v>597</v>
      </c>
      <c r="AW11">
        <f t="shared" si="1"/>
        <v>687</v>
      </c>
      <c r="AX11">
        <f t="shared" si="1"/>
        <v>768</v>
      </c>
      <c r="AY11">
        <f t="shared" si="1"/>
        <v>865</v>
      </c>
      <c r="AZ11">
        <f t="shared" si="1"/>
        <v>943</v>
      </c>
      <c r="BA11">
        <f t="shared" si="1"/>
        <v>1016</v>
      </c>
      <c r="BB11">
        <f t="shared" si="1"/>
        <v>1110</v>
      </c>
      <c r="BC11">
        <f t="shared" si="1"/>
        <v>1211</v>
      </c>
      <c r="BD11">
        <f t="shared" si="1"/>
        <v>1287</v>
      </c>
      <c r="BE11">
        <f t="shared" si="1"/>
        <v>1424</v>
      </c>
      <c r="BF11">
        <f t="shared" si="1"/>
        <v>1508</v>
      </c>
    </row>
    <row r="12" spans="1:58">
      <c r="A12" t="s">
        <v>14</v>
      </c>
      <c r="B12">
        <v>2012</v>
      </c>
      <c r="C12" t="s">
        <v>22</v>
      </c>
      <c r="D12" s="2">
        <v>94</v>
      </c>
      <c r="E12" s="2">
        <v>89</v>
      </c>
      <c r="F12" s="2">
        <v>69</v>
      </c>
      <c r="G12" s="2">
        <v>93</v>
      </c>
      <c r="H12" s="2">
        <v>105</v>
      </c>
      <c r="I12" s="2">
        <v>67</v>
      </c>
      <c r="J12" s="2">
        <v>82</v>
      </c>
      <c r="K12" s="2">
        <v>86</v>
      </c>
      <c r="L12" s="2">
        <v>143</v>
      </c>
      <c r="M12" s="2">
        <v>94</v>
      </c>
      <c r="N12" s="2">
        <v>101</v>
      </c>
      <c r="O12" s="2">
        <v>118</v>
      </c>
      <c r="P12" s="2">
        <v>132</v>
      </c>
      <c r="Q12" s="2">
        <v>122</v>
      </c>
      <c r="R12" s="2">
        <v>129</v>
      </c>
      <c r="S12" s="2">
        <v>107</v>
      </c>
      <c r="U12" t="str">
        <f t="shared" si="2"/>
        <v>Chris Braithwaite 2012</v>
      </c>
      <c r="V12" t="str">
        <f t="shared" si="3"/>
        <v>Chris Braithwaite</v>
      </c>
      <c r="W12" s="13">
        <f t="shared" si="4"/>
        <v>94</v>
      </c>
      <c r="X12" s="13">
        <f t="shared" si="5"/>
        <v>183</v>
      </c>
      <c r="Y12" s="13">
        <f t="shared" si="6"/>
        <v>252</v>
      </c>
      <c r="Z12" s="13">
        <f t="shared" si="7"/>
        <v>345</v>
      </c>
      <c r="AA12" s="13">
        <f t="shared" si="8"/>
        <v>450</v>
      </c>
      <c r="AB12" s="13">
        <f t="shared" si="9"/>
        <v>517</v>
      </c>
      <c r="AC12" s="13">
        <f t="shared" si="10"/>
        <v>599</v>
      </c>
      <c r="AD12" s="13">
        <f t="shared" si="11"/>
        <v>685</v>
      </c>
      <c r="AE12" s="13">
        <f t="shared" si="12"/>
        <v>828</v>
      </c>
      <c r="AF12" s="13">
        <f t="shared" si="13"/>
        <v>922</v>
      </c>
      <c r="AG12" s="13">
        <f t="shared" si="14"/>
        <v>1023</v>
      </c>
      <c r="AH12" s="13">
        <f t="shared" si="15"/>
        <v>1141</v>
      </c>
      <c r="AI12" s="13">
        <f t="shared" si="16"/>
        <v>1273</v>
      </c>
      <c r="AJ12" s="13">
        <f t="shared" si="17"/>
        <v>1395</v>
      </c>
      <c r="AK12" s="13">
        <f t="shared" si="18"/>
        <v>1524</v>
      </c>
      <c r="AL12" s="13">
        <f t="shared" si="19"/>
        <v>1631</v>
      </c>
      <c r="AN12">
        <v>10</v>
      </c>
      <c r="AP12" t="s">
        <v>111</v>
      </c>
      <c r="AQ12">
        <f t="shared" si="1"/>
        <v>98</v>
      </c>
      <c r="AR12">
        <f t="shared" si="1"/>
        <v>229</v>
      </c>
      <c r="AS12">
        <f t="shared" si="1"/>
        <v>322</v>
      </c>
      <c r="AT12">
        <f t="shared" si="1"/>
        <v>412</v>
      </c>
      <c r="AU12">
        <f t="shared" si="1"/>
        <v>533</v>
      </c>
      <c r="AV12">
        <f t="shared" si="1"/>
        <v>625</v>
      </c>
      <c r="AW12">
        <f t="shared" si="1"/>
        <v>678</v>
      </c>
      <c r="AX12">
        <f t="shared" si="1"/>
        <v>736</v>
      </c>
      <c r="AY12">
        <f t="shared" si="1"/>
        <v>830</v>
      </c>
      <c r="AZ12">
        <f t="shared" si="1"/>
        <v>927</v>
      </c>
      <c r="BA12">
        <f t="shared" si="1"/>
        <v>1035</v>
      </c>
      <c r="BB12">
        <f t="shared" si="1"/>
        <v>1115</v>
      </c>
      <c r="BC12">
        <f t="shared" si="1"/>
        <v>1210</v>
      </c>
      <c r="BD12">
        <f t="shared" si="1"/>
        <v>1326</v>
      </c>
      <c r="BE12">
        <f t="shared" si="1"/>
        <v>1443</v>
      </c>
      <c r="BF12">
        <f t="shared" si="1"/>
        <v>1534</v>
      </c>
    </row>
    <row r="13" spans="1:58">
      <c r="B13">
        <v>2013</v>
      </c>
      <c r="C13" t="s">
        <v>22</v>
      </c>
      <c r="D13" s="2">
        <v>141</v>
      </c>
      <c r="E13" s="2">
        <v>75</v>
      </c>
      <c r="F13" s="2">
        <v>48</v>
      </c>
      <c r="G13" s="2">
        <v>112</v>
      </c>
      <c r="H13" s="2">
        <v>82</v>
      </c>
      <c r="I13" s="2">
        <v>80</v>
      </c>
      <c r="J13" s="2">
        <v>66</v>
      </c>
      <c r="K13" s="2">
        <v>89</v>
      </c>
      <c r="L13" s="2">
        <v>102</v>
      </c>
      <c r="M13" s="2">
        <v>120</v>
      </c>
      <c r="N13" s="2">
        <v>125</v>
      </c>
      <c r="O13" s="2">
        <v>128</v>
      </c>
      <c r="P13" s="2">
        <v>131</v>
      </c>
      <c r="Q13" s="2">
        <v>91</v>
      </c>
      <c r="R13" s="2">
        <v>96</v>
      </c>
      <c r="S13" s="2">
        <v>65</v>
      </c>
      <c r="U13" t="str">
        <f t="shared" si="2"/>
        <v>Chris Braithwaite 2013</v>
      </c>
      <c r="V13" t="str">
        <f t="shared" si="3"/>
        <v>Chris Braithwaite</v>
      </c>
      <c r="W13" s="13">
        <f t="shared" si="4"/>
        <v>141</v>
      </c>
      <c r="X13" s="13">
        <f t="shared" si="5"/>
        <v>216</v>
      </c>
      <c r="Y13" s="13">
        <f t="shared" si="6"/>
        <v>264</v>
      </c>
      <c r="Z13" s="13">
        <f t="shared" si="7"/>
        <v>376</v>
      </c>
      <c r="AA13" s="13">
        <f t="shared" si="8"/>
        <v>458</v>
      </c>
      <c r="AB13" s="13">
        <f t="shared" si="9"/>
        <v>538</v>
      </c>
      <c r="AC13" s="13">
        <f t="shared" si="10"/>
        <v>604</v>
      </c>
      <c r="AD13" s="13">
        <f t="shared" si="11"/>
        <v>693</v>
      </c>
      <c r="AE13" s="13">
        <f t="shared" si="12"/>
        <v>795</v>
      </c>
      <c r="AF13" s="13">
        <f t="shared" si="13"/>
        <v>915</v>
      </c>
      <c r="AG13" s="13">
        <f t="shared" si="14"/>
        <v>1040</v>
      </c>
      <c r="AH13" s="13">
        <f t="shared" si="15"/>
        <v>1168</v>
      </c>
      <c r="AI13" s="13">
        <f t="shared" si="16"/>
        <v>1299</v>
      </c>
      <c r="AJ13" s="13">
        <f t="shared" si="17"/>
        <v>1390</v>
      </c>
      <c r="AK13" s="13">
        <f t="shared" si="18"/>
        <v>1486</v>
      </c>
      <c r="AL13" s="13">
        <f t="shared" si="19"/>
        <v>1551</v>
      </c>
      <c r="AN13">
        <v>11</v>
      </c>
      <c r="AP13" t="s">
        <v>153</v>
      </c>
      <c r="AQ13">
        <f t="shared" ref="AQ13:BF22" si="20">VLOOKUP($AP13, $U$3:$AL$94,AQ$2+2, FALSE)</f>
        <v>94</v>
      </c>
      <c r="AR13">
        <f t="shared" si="20"/>
        <v>211</v>
      </c>
      <c r="AS13">
        <f t="shared" si="20"/>
        <v>280</v>
      </c>
      <c r="AT13">
        <f t="shared" si="20"/>
        <v>359</v>
      </c>
      <c r="AU13">
        <f t="shared" si="20"/>
        <v>433</v>
      </c>
      <c r="AV13">
        <f t="shared" si="20"/>
        <v>498</v>
      </c>
      <c r="AW13">
        <f t="shared" si="20"/>
        <v>614</v>
      </c>
      <c r="AX13">
        <f t="shared" si="20"/>
        <v>704</v>
      </c>
      <c r="AY13">
        <f t="shared" si="20"/>
        <v>839</v>
      </c>
      <c r="AZ13">
        <f t="shared" si="20"/>
        <v>944</v>
      </c>
      <c r="BA13">
        <f t="shared" si="20"/>
        <v>1039</v>
      </c>
      <c r="BB13">
        <f t="shared" si="20"/>
        <v>1146</v>
      </c>
      <c r="BC13">
        <f t="shared" si="20"/>
        <v>1205</v>
      </c>
      <c r="BD13">
        <f t="shared" si="20"/>
        <v>1328</v>
      </c>
      <c r="BE13">
        <f t="shared" si="20"/>
        <v>1411</v>
      </c>
      <c r="BF13">
        <f t="shared" si="20"/>
        <v>1532</v>
      </c>
    </row>
    <row r="14" spans="1:58">
      <c r="B14">
        <v>2014</v>
      </c>
      <c r="C14" t="s">
        <v>22</v>
      </c>
      <c r="D14" s="2">
        <v>94</v>
      </c>
      <c r="E14" s="2">
        <v>89</v>
      </c>
      <c r="F14" s="2">
        <v>94</v>
      </c>
      <c r="G14" s="2">
        <v>117</v>
      </c>
      <c r="H14" s="2">
        <v>120</v>
      </c>
      <c r="I14" s="2">
        <v>87</v>
      </c>
      <c r="J14" s="2">
        <v>104</v>
      </c>
      <c r="K14" s="2">
        <v>132</v>
      </c>
      <c r="L14" s="2">
        <v>87</v>
      </c>
      <c r="M14" s="2">
        <v>85</v>
      </c>
      <c r="N14" s="2">
        <v>108</v>
      </c>
      <c r="O14" s="2">
        <v>103</v>
      </c>
      <c r="P14" s="2">
        <v>129</v>
      </c>
      <c r="Q14" s="2">
        <v>72</v>
      </c>
      <c r="R14" s="2">
        <v>103</v>
      </c>
      <c r="S14" s="2">
        <v>70</v>
      </c>
      <c r="U14" t="str">
        <f t="shared" si="2"/>
        <v>Chris Braithwaite 2014</v>
      </c>
      <c r="V14" t="str">
        <f t="shared" si="3"/>
        <v>Chris Braithwaite</v>
      </c>
      <c r="W14" s="13">
        <f t="shared" si="4"/>
        <v>94</v>
      </c>
      <c r="X14" s="13">
        <f t="shared" si="5"/>
        <v>183</v>
      </c>
      <c r="Y14" s="13">
        <f t="shared" si="6"/>
        <v>277</v>
      </c>
      <c r="Z14" s="13">
        <f t="shared" si="7"/>
        <v>394</v>
      </c>
      <c r="AA14" s="13">
        <f t="shared" si="8"/>
        <v>514</v>
      </c>
      <c r="AB14" s="13">
        <f t="shared" si="9"/>
        <v>601</v>
      </c>
      <c r="AC14" s="13">
        <f t="shared" si="10"/>
        <v>705</v>
      </c>
      <c r="AD14" s="13">
        <f t="shared" si="11"/>
        <v>837</v>
      </c>
      <c r="AE14" s="13">
        <f t="shared" si="12"/>
        <v>924</v>
      </c>
      <c r="AF14" s="13">
        <f t="shared" si="13"/>
        <v>1009</v>
      </c>
      <c r="AG14" s="13">
        <f t="shared" si="14"/>
        <v>1117</v>
      </c>
      <c r="AH14" s="13">
        <f t="shared" si="15"/>
        <v>1220</v>
      </c>
      <c r="AI14" s="13">
        <f t="shared" si="16"/>
        <v>1349</v>
      </c>
      <c r="AJ14" s="13">
        <f t="shared" si="17"/>
        <v>1421</v>
      </c>
      <c r="AK14" s="13">
        <f t="shared" si="18"/>
        <v>1524</v>
      </c>
      <c r="AL14" s="13">
        <f t="shared" si="19"/>
        <v>1594</v>
      </c>
      <c r="AN14">
        <v>12</v>
      </c>
      <c r="AP14" t="s">
        <v>98</v>
      </c>
      <c r="AQ14">
        <f t="shared" si="20"/>
        <v>59</v>
      </c>
      <c r="AR14">
        <f t="shared" si="20"/>
        <v>125</v>
      </c>
      <c r="AS14">
        <f t="shared" si="20"/>
        <v>220</v>
      </c>
      <c r="AT14">
        <f t="shared" si="20"/>
        <v>337</v>
      </c>
      <c r="AU14">
        <f t="shared" si="20"/>
        <v>419</v>
      </c>
      <c r="AV14">
        <f t="shared" si="20"/>
        <v>487</v>
      </c>
      <c r="AW14">
        <f t="shared" si="20"/>
        <v>564</v>
      </c>
      <c r="AX14">
        <f t="shared" si="20"/>
        <v>670</v>
      </c>
      <c r="AY14">
        <f t="shared" si="20"/>
        <v>758</v>
      </c>
      <c r="AZ14">
        <f t="shared" si="20"/>
        <v>884</v>
      </c>
      <c r="BA14">
        <f t="shared" si="20"/>
        <v>1009</v>
      </c>
      <c r="BB14">
        <f t="shared" si="20"/>
        <v>1117</v>
      </c>
      <c r="BC14">
        <f t="shared" si="20"/>
        <v>1204</v>
      </c>
      <c r="BD14">
        <f t="shared" si="20"/>
        <v>1324</v>
      </c>
      <c r="BE14">
        <f t="shared" si="20"/>
        <v>1391</v>
      </c>
      <c r="BF14">
        <f t="shared" si="20"/>
        <v>1418</v>
      </c>
    </row>
    <row r="15" spans="1:58">
      <c r="B15">
        <v>2015</v>
      </c>
      <c r="C15" t="s">
        <v>63</v>
      </c>
      <c r="D15" s="2">
        <v>71</v>
      </c>
      <c r="E15" s="2">
        <v>71</v>
      </c>
      <c r="F15" s="2">
        <v>72</v>
      </c>
      <c r="G15" s="2">
        <v>76</v>
      </c>
      <c r="H15" s="2">
        <v>69</v>
      </c>
      <c r="I15" s="2">
        <v>90</v>
      </c>
      <c r="J15" s="2">
        <v>78</v>
      </c>
      <c r="K15" s="2">
        <v>69</v>
      </c>
      <c r="L15" s="2">
        <v>74</v>
      </c>
      <c r="M15" s="2">
        <v>72</v>
      </c>
      <c r="N15" s="2">
        <v>85</v>
      </c>
      <c r="O15" s="2">
        <v>99</v>
      </c>
      <c r="P15" s="2">
        <v>90</v>
      </c>
      <c r="Q15" s="2">
        <v>42</v>
      </c>
      <c r="R15" s="2">
        <v>74</v>
      </c>
      <c r="S15" s="2">
        <v>79</v>
      </c>
      <c r="U15" t="str">
        <f t="shared" si="2"/>
        <v>Chris Braithwaite 2015</v>
      </c>
      <c r="V15" t="str">
        <f t="shared" si="3"/>
        <v>Chris Braithwaite</v>
      </c>
      <c r="W15" s="13">
        <f t="shared" si="4"/>
        <v>71</v>
      </c>
      <c r="X15" s="13">
        <f t="shared" si="5"/>
        <v>142</v>
      </c>
      <c r="Y15" s="13">
        <f t="shared" si="6"/>
        <v>214</v>
      </c>
      <c r="Z15" s="13">
        <f t="shared" si="7"/>
        <v>290</v>
      </c>
      <c r="AA15" s="13">
        <f t="shared" si="8"/>
        <v>359</v>
      </c>
      <c r="AB15" s="13">
        <f t="shared" si="9"/>
        <v>449</v>
      </c>
      <c r="AC15" s="13">
        <f t="shared" si="10"/>
        <v>527</v>
      </c>
      <c r="AD15" s="13">
        <f t="shared" si="11"/>
        <v>596</v>
      </c>
      <c r="AE15" s="13">
        <f t="shared" si="12"/>
        <v>670</v>
      </c>
      <c r="AF15" s="13">
        <f t="shared" si="13"/>
        <v>742</v>
      </c>
      <c r="AG15" s="13">
        <f t="shared" si="14"/>
        <v>827</v>
      </c>
      <c r="AH15" s="13">
        <f t="shared" si="15"/>
        <v>926</v>
      </c>
      <c r="AI15" s="13">
        <f t="shared" si="16"/>
        <v>1016</v>
      </c>
      <c r="AJ15" s="13">
        <f t="shared" si="17"/>
        <v>1058</v>
      </c>
      <c r="AK15" s="13">
        <f t="shared" si="18"/>
        <v>1132</v>
      </c>
      <c r="AL15" s="13">
        <f t="shared" si="19"/>
        <v>1211</v>
      </c>
      <c r="AN15">
        <v>13</v>
      </c>
      <c r="AP15" t="s">
        <v>154</v>
      </c>
      <c r="AQ15">
        <f t="shared" si="20"/>
        <v>77</v>
      </c>
      <c r="AR15">
        <f t="shared" si="20"/>
        <v>165</v>
      </c>
      <c r="AS15">
        <f t="shared" si="20"/>
        <v>254</v>
      </c>
      <c r="AT15">
        <f t="shared" si="20"/>
        <v>385</v>
      </c>
      <c r="AU15">
        <f t="shared" si="20"/>
        <v>518</v>
      </c>
      <c r="AV15">
        <f t="shared" si="20"/>
        <v>608</v>
      </c>
      <c r="AW15">
        <f t="shared" si="20"/>
        <v>694</v>
      </c>
      <c r="AX15">
        <f t="shared" si="20"/>
        <v>775</v>
      </c>
      <c r="AY15">
        <f t="shared" si="20"/>
        <v>851</v>
      </c>
      <c r="AZ15">
        <f t="shared" si="20"/>
        <v>912</v>
      </c>
      <c r="BA15">
        <f t="shared" si="20"/>
        <v>1013</v>
      </c>
      <c r="BB15">
        <f t="shared" si="20"/>
        <v>1104</v>
      </c>
      <c r="BC15">
        <f t="shared" si="20"/>
        <v>1204</v>
      </c>
      <c r="BD15">
        <f t="shared" si="20"/>
        <v>1340</v>
      </c>
      <c r="BE15">
        <f t="shared" si="20"/>
        <v>1424</v>
      </c>
      <c r="BF15">
        <f t="shared" si="20"/>
        <v>1518</v>
      </c>
    </row>
    <row r="16" spans="1:58">
      <c r="B16">
        <v>2017</v>
      </c>
      <c r="C16" t="s">
        <v>63</v>
      </c>
      <c r="D16" s="2">
        <v>51</v>
      </c>
      <c r="E16" s="2">
        <v>85</v>
      </c>
      <c r="F16" s="2">
        <v>87</v>
      </c>
      <c r="G16" s="2">
        <v>75</v>
      </c>
      <c r="H16" s="2">
        <v>62</v>
      </c>
      <c r="I16" s="2">
        <v>70</v>
      </c>
      <c r="J16" s="2">
        <v>88</v>
      </c>
      <c r="K16" s="2">
        <v>96</v>
      </c>
      <c r="L16" s="2">
        <v>73</v>
      </c>
      <c r="M16" s="2">
        <v>61</v>
      </c>
      <c r="N16" s="2">
        <v>70</v>
      </c>
      <c r="O16" s="2">
        <v>99</v>
      </c>
      <c r="P16" s="2">
        <v>66</v>
      </c>
      <c r="Q16" s="2">
        <v>63</v>
      </c>
      <c r="R16" s="2">
        <v>37</v>
      </c>
      <c r="S16" s="2">
        <v>91</v>
      </c>
      <c r="U16" t="str">
        <f t="shared" si="2"/>
        <v>Chris Braithwaite 2017</v>
      </c>
      <c r="V16" t="str">
        <f t="shared" si="3"/>
        <v>Chris Braithwaite</v>
      </c>
      <c r="W16" s="13">
        <f t="shared" si="4"/>
        <v>51</v>
      </c>
      <c r="X16" s="13">
        <f t="shared" si="5"/>
        <v>136</v>
      </c>
      <c r="Y16" s="13">
        <f t="shared" si="6"/>
        <v>223</v>
      </c>
      <c r="Z16" s="13">
        <f t="shared" si="7"/>
        <v>298</v>
      </c>
      <c r="AA16" s="13">
        <f t="shared" si="8"/>
        <v>360</v>
      </c>
      <c r="AB16" s="13">
        <f t="shared" si="9"/>
        <v>430</v>
      </c>
      <c r="AC16" s="13">
        <f t="shared" si="10"/>
        <v>518</v>
      </c>
      <c r="AD16" s="13">
        <f t="shared" si="11"/>
        <v>614</v>
      </c>
      <c r="AE16" s="13">
        <f t="shared" si="12"/>
        <v>687</v>
      </c>
      <c r="AF16" s="13">
        <f t="shared" si="13"/>
        <v>748</v>
      </c>
      <c r="AG16" s="13">
        <f t="shared" si="14"/>
        <v>818</v>
      </c>
      <c r="AH16" s="13">
        <f t="shared" si="15"/>
        <v>917</v>
      </c>
      <c r="AI16" s="13">
        <f t="shared" si="16"/>
        <v>983</v>
      </c>
      <c r="AJ16" s="13">
        <f t="shared" si="17"/>
        <v>1046</v>
      </c>
      <c r="AK16" s="13">
        <f t="shared" si="18"/>
        <v>1083</v>
      </c>
      <c r="AL16" s="13">
        <f t="shared" si="19"/>
        <v>1174</v>
      </c>
      <c r="AN16">
        <v>14</v>
      </c>
      <c r="AP16" t="s">
        <v>101</v>
      </c>
      <c r="AQ16">
        <f t="shared" si="20"/>
        <v>100</v>
      </c>
      <c r="AR16">
        <f t="shared" si="20"/>
        <v>191</v>
      </c>
      <c r="AS16">
        <f t="shared" si="20"/>
        <v>253</v>
      </c>
      <c r="AT16">
        <f t="shared" si="20"/>
        <v>340</v>
      </c>
      <c r="AU16">
        <f t="shared" si="20"/>
        <v>445</v>
      </c>
      <c r="AV16">
        <f t="shared" si="20"/>
        <v>546</v>
      </c>
      <c r="AW16">
        <f t="shared" si="20"/>
        <v>627</v>
      </c>
      <c r="AX16">
        <f t="shared" si="20"/>
        <v>703</v>
      </c>
      <c r="AY16">
        <f t="shared" si="20"/>
        <v>794</v>
      </c>
      <c r="AZ16">
        <f t="shared" si="20"/>
        <v>917</v>
      </c>
      <c r="BA16">
        <f t="shared" si="20"/>
        <v>979</v>
      </c>
      <c r="BB16">
        <f t="shared" si="20"/>
        <v>1107</v>
      </c>
      <c r="BC16">
        <f t="shared" si="20"/>
        <v>1203</v>
      </c>
      <c r="BD16">
        <f t="shared" si="20"/>
        <v>1302</v>
      </c>
      <c r="BE16">
        <f t="shared" si="20"/>
        <v>1454</v>
      </c>
      <c r="BF16">
        <f t="shared" si="20"/>
        <v>1561</v>
      </c>
    </row>
    <row r="17" spans="1:58">
      <c r="A17" t="s">
        <v>32</v>
      </c>
      <c r="B17">
        <v>2015</v>
      </c>
      <c r="C17" t="s">
        <v>63</v>
      </c>
      <c r="D17" s="2">
        <v>90</v>
      </c>
      <c r="E17" s="2">
        <v>39</v>
      </c>
      <c r="F17" s="2">
        <v>98</v>
      </c>
      <c r="G17" s="2">
        <v>55</v>
      </c>
      <c r="H17" s="2">
        <v>79</v>
      </c>
      <c r="I17" s="2">
        <v>99</v>
      </c>
      <c r="J17" s="2">
        <v>85</v>
      </c>
      <c r="K17" s="2">
        <v>52</v>
      </c>
      <c r="L17" s="2">
        <v>66</v>
      </c>
      <c r="M17" s="2">
        <v>57</v>
      </c>
      <c r="N17" s="2">
        <v>54</v>
      </c>
      <c r="O17" s="2">
        <v>84</v>
      </c>
      <c r="P17" s="2">
        <v>67</v>
      </c>
      <c r="Q17" s="2">
        <v>70</v>
      </c>
      <c r="R17" s="2">
        <v>94</v>
      </c>
      <c r="S17" s="2">
        <v>76</v>
      </c>
      <c r="U17" t="str">
        <f t="shared" si="2"/>
        <v>Chris Hill 2015</v>
      </c>
      <c r="V17" t="str">
        <f t="shared" si="3"/>
        <v>Chris Hill</v>
      </c>
      <c r="W17" s="13">
        <f t="shared" si="4"/>
        <v>90</v>
      </c>
      <c r="X17" s="13">
        <f t="shared" si="5"/>
        <v>129</v>
      </c>
      <c r="Y17" s="13">
        <f t="shared" si="6"/>
        <v>227</v>
      </c>
      <c r="Z17" s="13">
        <f t="shared" si="7"/>
        <v>282</v>
      </c>
      <c r="AA17" s="13">
        <f t="shared" si="8"/>
        <v>361</v>
      </c>
      <c r="AB17" s="13">
        <f t="shared" si="9"/>
        <v>460</v>
      </c>
      <c r="AC17" s="13">
        <f t="shared" si="10"/>
        <v>545</v>
      </c>
      <c r="AD17" s="13">
        <f t="shared" si="11"/>
        <v>597</v>
      </c>
      <c r="AE17" s="13">
        <f t="shared" si="12"/>
        <v>663</v>
      </c>
      <c r="AF17" s="13">
        <f t="shared" si="13"/>
        <v>720</v>
      </c>
      <c r="AG17" s="13">
        <f t="shared" si="14"/>
        <v>774</v>
      </c>
      <c r="AH17" s="13">
        <f t="shared" si="15"/>
        <v>858</v>
      </c>
      <c r="AI17" s="13">
        <f t="shared" si="16"/>
        <v>925</v>
      </c>
      <c r="AJ17" s="13">
        <f t="shared" si="17"/>
        <v>995</v>
      </c>
      <c r="AK17" s="13">
        <f t="shared" si="18"/>
        <v>1089</v>
      </c>
      <c r="AL17" s="13">
        <f t="shared" si="19"/>
        <v>1165</v>
      </c>
      <c r="AN17">
        <v>15</v>
      </c>
      <c r="AP17" t="s">
        <v>137</v>
      </c>
      <c r="AQ17">
        <f t="shared" si="20"/>
        <v>124</v>
      </c>
      <c r="AR17">
        <f t="shared" si="20"/>
        <v>203</v>
      </c>
      <c r="AS17">
        <f t="shared" si="20"/>
        <v>315</v>
      </c>
      <c r="AT17">
        <f t="shared" si="20"/>
        <v>411</v>
      </c>
      <c r="AU17">
        <f t="shared" si="20"/>
        <v>497</v>
      </c>
      <c r="AV17">
        <f t="shared" si="20"/>
        <v>597</v>
      </c>
      <c r="AW17">
        <f t="shared" si="20"/>
        <v>708</v>
      </c>
      <c r="AX17">
        <f t="shared" si="20"/>
        <v>790</v>
      </c>
      <c r="AY17">
        <f t="shared" si="20"/>
        <v>851</v>
      </c>
      <c r="AZ17">
        <f t="shared" si="20"/>
        <v>929</v>
      </c>
      <c r="BA17">
        <f t="shared" si="20"/>
        <v>1003</v>
      </c>
      <c r="BB17">
        <f t="shared" si="20"/>
        <v>1094</v>
      </c>
      <c r="BC17">
        <f t="shared" si="20"/>
        <v>1203</v>
      </c>
      <c r="BD17">
        <f t="shared" si="20"/>
        <v>1279</v>
      </c>
      <c r="BE17">
        <f t="shared" si="20"/>
        <v>1369</v>
      </c>
      <c r="BF17">
        <f t="shared" si="20"/>
        <v>1469</v>
      </c>
    </row>
    <row r="18" spans="1:58">
      <c r="B18">
        <v>2016</v>
      </c>
      <c r="C18" t="s">
        <v>22</v>
      </c>
      <c r="D18" s="2">
        <v>92</v>
      </c>
      <c r="E18" s="2">
        <v>65</v>
      </c>
      <c r="F18" s="2">
        <v>127</v>
      </c>
      <c r="G18" s="2">
        <v>86</v>
      </c>
      <c r="H18" s="2">
        <v>102</v>
      </c>
      <c r="I18" s="2">
        <v>87</v>
      </c>
      <c r="J18" s="2">
        <v>97</v>
      </c>
      <c r="K18" s="2">
        <v>99</v>
      </c>
      <c r="L18" s="2">
        <v>87</v>
      </c>
      <c r="M18" s="2">
        <v>80</v>
      </c>
      <c r="N18" s="2">
        <v>106</v>
      </c>
      <c r="O18" s="2">
        <v>78</v>
      </c>
      <c r="P18" s="2">
        <v>85</v>
      </c>
      <c r="Q18" s="2">
        <v>75</v>
      </c>
      <c r="R18" s="2">
        <v>88</v>
      </c>
      <c r="S18" s="2">
        <v>82</v>
      </c>
      <c r="U18" t="str">
        <f t="shared" si="2"/>
        <v>Chris Hill 2016</v>
      </c>
      <c r="V18" t="str">
        <f t="shared" si="3"/>
        <v>Chris Hill</v>
      </c>
      <c r="W18" s="13">
        <f t="shared" si="4"/>
        <v>92</v>
      </c>
      <c r="X18" s="13">
        <f t="shared" si="5"/>
        <v>157</v>
      </c>
      <c r="Y18" s="13">
        <f t="shared" si="6"/>
        <v>284</v>
      </c>
      <c r="Z18" s="13">
        <f t="shared" si="7"/>
        <v>370</v>
      </c>
      <c r="AA18" s="13">
        <f t="shared" si="8"/>
        <v>472</v>
      </c>
      <c r="AB18" s="13">
        <f t="shared" si="9"/>
        <v>559</v>
      </c>
      <c r="AC18" s="13">
        <f t="shared" si="10"/>
        <v>656</v>
      </c>
      <c r="AD18" s="13">
        <f t="shared" si="11"/>
        <v>755</v>
      </c>
      <c r="AE18" s="13">
        <f t="shared" si="12"/>
        <v>842</v>
      </c>
      <c r="AF18" s="13">
        <f t="shared" si="13"/>
        <v>922</v>
      </c>
      <c r="AG18" s="13">
        <f t="shared" si="14"/>
        <v>1028</v>
      </c>
      <c r="AH18" s="13">
        <f t="shared" si="15"/>
        <v>1106</v>
      </c>
      <c r="AI18" s="13">
        <f t="shared" si="16"/>
        <v>1191</v>
      </c>
      <c r="AJ18" s="13">
        <f t="shared" si="17"/>
        <v>1266</v>
      </c>
      <c r="AK18" s="13">
        <f t="shared" si="18"/>
        <v>1354</v>
      </c>
      <c r="AL18" s="13">
        <f t="shared" si="19"/>
        <v>1436</v>
      </c>
      <c r="AN18">
        <v>16</v>
      </c>
      <c r="AP18" t="s">
        <v>109</v>
      </c>
      <c r="AQ18">
        <f t="shared" si="20"/>
        <v>92</v>
      </c>
      <c r="AR18">
        <f t="shared" si="20"/>
        <v>157</v>
      </c>
      <c r="AS18">
        <f t="shared" si="20"/>
        <v>284</v>
      </c>
      <c r="AT18">
        <f t="shared" si="20"/>
        <v>370</v>
      </c>
      <c r="AU18">
        <f t="shared" si="20"/>
        <v>472</v>
      </c>
      <c r="AV18">
        <f t="shared" si="20"/>
        <v>559</v>
      </c>
      <c r="AW18">
        <f t="shared" si="20"/>
        <v>656</v>
      </c>
      <c r="AX18">
        <f t="shared" si="20"/>
        <v>755</v>
      </c>
      <c r="AY18">
        <f t="shared" si="20"/>
        <v>842</v>
      </c>
      <c r="AZ18">
        <f t="shared" si="20"/>
        <v>922</v>
      </c>
      <c r="BA18">
        <f t="shared" si="20"/>
        <v>1028</v>
      </c>
      <c r="BB18">
        <f t="shared" si="20"/>
        <v>1106</v>
      </c>
      <c r="BC18">
        <f t="shared" si="20"/>
        <v>1191</v>
      </c>
      <c r="BD18">
        <f t="shared" si="20"/>
        <v>1266</v>
      </c>
      <c r="BE18">
        <f t="shared" si="20"/>
        <v>1354</v>
      </c>
      <c r="BF18">
        <f t="shared" si="20"/>
        <v>1436</v>
      </c>
    </row>
    <row r="19" spans="1:58">
      <c r="B19">
        <v>2017</v>
      </c>
      <c r="C19" t="s">
        <v>63</v>
      </c>
      <c r="D19" s="2">
        <v>43</v>
      </c>
      <c r="E19" s="2">
        <v>61</v>
      </c>
      <c r="F19" s="2">
        <v>98</v>
      </c>
      <c r="G19" s="2">
        <v>95</v>
      </c>
      <c r="H19" s="2">
        <v>67</v>
      </c>
      <c r="I19" s="2">
        <v>109</v>
      </c>
      <c r="J19" s="2">
        <v>85</v>
      </c>
      <c r="K19" s="2">
        <v>34</v>
      </c>
      <c r="L19" s="2">
        <v>71</v>
      </c>
      <c r="M19" s="2">
        <v>77</v>
      </c>
      <c r="N19" s="2">
        <v>69</v>
      </c>
      <c r="O19" s="2">
        <v>70</v>
      </c>
      <c r="P19" s="2">
        <v>81</v>
      </c>
      <c r="Q19" s="2">
        <v>71</v>
      </c>
      <c r="R19" s="2">
        <v>55</v>
      </c>
      <c r="S19" s="2">
        <v>51</v>
      </c>
      <c r="U19" t="str">
        <f t="shared" si="2"/>
        <v>Chris Hill 2017</v>
      </c>
      <c r="V19" t="str">
        <f t="shared" si="3"/>
        <v>Chris Hill</v>
      </c>
      <c r="W19" s="13">
        <f t="shared" si="4"/>
        <v>43</v>
      </c>
      <c r="X19" s="13">
        <f t="shared" si="5"/>
        <v>104</v>
      </c>
      <c r="Y19" s="13">
        <f t="shared" si="6"/>
        <v>202</v>
      </c>
      <c r="Z19" s="13">
        <f t="shared" si="7"/>
        <v>297</v>
      </c>
      <c r="AA19" s="13">
        <f t="shared" si="8"/>
        <v>364</v>
      </c>
      <c r="AB19" s="13">
        <f t="shared" si="9"/>
        <v>473</v>
      </c>
      <c r="AC19" s="13">
        <f t="shared" si="10"/>
        <v>558</v>
      </c>
      <c r="AD19" s="13">
        <f t="shared" si="11"/>
        <v>592</v>
      </c>
      <c r="AE19" s="13">
        <f t="shared" si="12"/>
        <v>663</v>
      </c>
      <c r="AF19" s="13">
        <f t="shared" si="13"/>
        <v>740</v>
      </c>
      <c r="AG19" s="13">
        <f t="shared" si="14"/>
        <v>809</v>
      </c>
      <c r="AH19" s="13">
        <f t="shared" si="15"/>
        <v>879</v>
      </c>
      <c r="AI19" s="13">
        <f t="shared" si="16"/>
        <v>960</v>
      </c>
      <c r="AJ19" s="13">
        <f t="shared" si="17"/>
        <v>1031</v>
      </c>
      <c r="AK19" s="13">
        <f t="shared" si="18"/>
        <v>1086</v>
      </c>
      <c r="AL19" s="13">
        <f t="shared" si="19"/>
        <v>1137</v>
      </c>
      <c r="AN19">
        <v>17</v>
      </c>
      <c r="AP19" t="s">
        <v>274</v>
      </c>
      <c r="AQ19">
        <f t="shared" si="20"/>
        <v>76</v>
      </c>
      <c r="AR19">
        <f t="shared" si="20"/>
        <v>144</v>
      </c>
      <c r="AS19">
        <f t="shared" si="20"/>
        <v>201</v>
      </c>
      <c r="AT19">
        <f t="shared" si="20"/>
        <v>314</v>
      </c>
      <c r="AU19">
        <f t="shared" si="20"/>
        <v>410</v>
      </c>
      <c r="AV19">
        <f t="shared" si="20"/>
        <v>485</v>
      </c>
      <c r="AW19">
        <f t="shared" si="20"/>
        <v>564</v>
      </c>
      <c r="AX19">
        <f t="shared" si="20"/>
        <v>657</v>
      </c>
      <c r="AY19">
        <f t="shared" si="20"/>
        <v>751</v>
      </c>
      <c r="AZ19">
        <f t="shared" si="20"/>
        <v>847</v>
      </c>
      <c r="BA19">
        <f t="shared" si="20"/>
        <v>973</v>
      </c>
      <c r="BB19">
        <f t="shared" si="20"/>
        <v>1091</v>
      </c>
      <c r="BC19">
        <f t="shared" si="20"/>
        <v>1186</v>
      </c>
      <c r="BD19">
        <f t="shared" si="20"/>
        <v>1304</v>
      </c>
      <c r="BE19">
        <f t="shared" si="20"/>
        <v>1375</v>
      </c>
      <c r="BF19">
        <f t="shared" si="20"/>
        <v>1473</v>
      </c>
    </row>
    <row r="20" spans="1:58">
      <c r="A20" t="s">
        <v>12</v>
      </c>
      <c r="B20">
        <v>2012</v>
      </c>
      <c r="C20" t="s">
        <v>63</v>
      </c>
      <c r="D20" s="2">
        <v>70</v>
      </c>
      <c r="E20" s="2">
        <v>67</v>
      </c>
      <c r="F20" s="2">
        <v>60</v>
      </c>
      <c r="G20" s="2">
        <v>83</v>
      </c>
      <c r="H20" s="2">
        <v>55</v>
      </c>
      <c r="I20" s="2">
        <v>93</v>
      </c>
      <c r="J20" s="2">
        <v>77</v>
      </c>
      <c r="K20" s="2">
        <v>121</v>
      </c>
      <c r="L20" s="2">
        <v>58</v>
      </c>
      <c r="M20" s="2">
        <v>84</v>
      </c>
      <c r="N20" s="2">
        <v>120</v>
      </c>
      <c r="O20" s="2">
        <v>127</v>
      </c>
      <c r="P20" s="2">
        <v>117</v>
      </c>
      <c r="Q20" s="2">
        <v>82</v>
      </c>
      <c r="R20" s="2">
        <v>86</v>
      </c>
      <c r="S20" s="2">
        <v>109</v>
      </c>
      <c r="U20" t="str">
        <f t="shared" si="2"/>
        <v>Dan Sayles 2012</v>
      </c>
      <c r="V20" t="str">
        <f t="shared" si="3"/>
        <v>Dan Sayles</v>
      </c>
      <c r="W20" s="13">
        <f t="shared" si="4"/>
        <v>70</v>
      </c>
      <c r="X20" s="13">
        <f t="shared" si="5"/>
        <v>137</v>
      </c>
      <c r="Y20" s="13">
        <f t="shared" si="6"/>
        <v>197</v>
      </c>
      <c r="Z20" s="13">
        <f t="shared" si="7"/>
        <v>280</v>
      </c>
      <c r="AA20" s="13">
        <f t="shared" si="8"/>
        <v>335</v>
      </c>
      <c r="AB20" s="13">
        <f t="shared" si="9"/>
        <v>428</v>
      </c>
      <c r="AC20" s="13">
        <f t="shared" si="10"/>
        <v>505</v>
      </c>
      <c r="AD20" s="13">
        <f t="shared" si="11"/>
        <v>626</v>
      </c>
      <c r="AE20" s="13">
        <f t="shared" si="12"/>
        <v>684</v>
      </c>
      <c r="AF20" s="13">
        <f t="shared" si="13"/>
        <v>768</v>
      </c>
      <c r="AG20" s="13">
        <f t="shared" si="14"/>
        <v>888</v>
      </c>
      <c r="AH20" s="13">
        <f t="shared" si="15"/>
        <v>1015</v>
      </c>
      <c r="AI20" s="13">
        <f t="shared" si="16"/>
        <v>1132</v>
      </c>
      <c r="AJ20" s="13">
        <f t="shared" si="17"/>
        <v>1214</v>
      </c>
      <c r="AK20" s="13">
        <f t="shared" si="18"/>
        <v>1300</v>
      </c>
      <c r="AL20" s="13">
        <f t="shared" si="19"/>
        <v>1409</v>
      </c>
      <c r="AN20">
        <v>18</v>
      </c>
      <c r="AP20" t="s">
        <v>264</v>
      </c>
      <c r="AQ20">
        <f t="shared" si="20"/>
        <v>95</v>
      </c>
      <c r="AR20">
        <f t="shared" si="20"/>
        <v>176</v>
      </c>
      <c r="AS20">
        <f t="shared" si="20"/>
        <v>294</v>
      </c>
      <c r="AT20">
        <f t="shared" si="20"/>
        <v>387</v>
      </c>
      <c r="AU20">
        <f t="shared" si="20"/>
        <v>483</v>
      </c>
      <c r="AV20">
        <f t="shared" si="20"/>
        <v>593</v>
      </c>
      <c r="AW20">
        <f t="shared" si="20"/>
        <v>699</v>
      </c>
      <c r="AX20">
        <f t="shared" si="20"/>
        <v>748</v>
      </c>
      <c r="AY20">
        <f t="shared" si="20"/>
        <v>840</v>
      </c>
      <c r="AZ20">
        <f t="shared" si="20"/>
        <v>924</v>
      </c>
      <c r="BA20">
        <f t="shared" si="20"/>
        <v>969</v>
      </c>
      <c r="BB20">
        <f t="shared" si="20"/>
        <v>1063</v>
      </c>
      <c r="BC20">
        <f t="shared" si="20"/>
        <v>1185</v>
      </c>
      <c r="BD20">
        <f t="shared" si="20"/>
        <v>1262</v>
      </c>
      <c r="BE20">
        <f t="shared" si="20"/>
        <v>1346</v>
      </c>
      <c r="BF20">
        <f t="shared" si="20"/>
        <v>1402</v>
      </c>
    </row>
    <row r="21" spans="1:58">
      <c r="B21">
        <v>2013</v>
      </c>
      <c r="C21" t="s">
        <v>22</v>
      </c>
      <c r="D21" s="2">
        <v>98</v>
      </c>
      <c r="E21" s="2">
        <v>131</v>
      </c>
      <c r="F21" s="2">
        <v>93</v>
      </c>
      <c r="G21" s="2">
        <v>90</v>
      </c>
      <c r="H21" s="2">
        <v>121</v>
      </c>
      <c r="I21" s="2">
        <v>92</v>
      </c>
      <c r="J21" s="2">
        <v>53</v>
      </c>
      <c r="K21" s="2">
        <v>58</v>
      </c>
      <c r="L21" s="2">
        <v>94</v>
      </c>
      <c r="M21" s="2">
        <v>97</v>
      </c>
      <c r="N21" s="2">
        <v>108</v>
      </c>
      <c r="O21" s="2">
        <v>80</v>
      </c>
      <c r="P21" s="2">
        <v>95</v>
      </c>
      <c r="Q21" s="2">
        <v>116</v>
      </c>
      <c r="R21" s="2">
        <v>117</v>
      </c>
      <c r="S21" s="2">
        <v>91</v>
      </c>
      <c r="U21" t="str">
        <f t="shared" si="2"/>
        <v>Dan Sayles 2013</v>
      </c>
      <c r="V21" t="str">
        <f t="shared" si="3"/>
        <v>Dan Sayles</v>
      </c>
      <c r="W21" s="13">
        <f t="shared" si="4"/>
        <v>98</v>
      </c>
      <c r="X21" s="13">
        <f t="shared" si="5"/>
        <v>229</v>
      </c>
      <c r="Y21" s="13">
        <f t="shared" si="6"/>
        <v>322</v>
      </c>
      <c r="Z21" s="13">
        <f t="shared" si="7"/>
        <v>412</v>
      </c>
      <c r="AA21" s="13">
        <f t="shared" si="8"/>
        <v>533</v>
      </c>
      <c r="AB21" s="13">
        <f t="shared" si="9"/>
        <v>625</v>
      </c>
      <c r="AC21" s="13">
        <f t="shared" si="10"/>
        <v>678</v>
      </c>
      <c r="AD21" s="13">
        <f t="shared" si="11"/>
        <v>736</v>
      </c>
      <c r="AE21" s="13">
        <f t="shared" si="12"/>
        <v>830</v>
      </c>
      <c r="AF21" s="13">
        <f t="shared" si="13"/>
        <v>927</v>
      </c>
      <c r="AG21" s="13">
        <f t="shared" si="14"/>
        <v>1035</v>
      </c>
      <c r="AH21" s="13">
        <f t="shared" si="15"/>
        <v>1115</v>
      </c>
      <c r="AI21" s="13">
        <f t="shared" si="16"/>
        <v>1210</v>
      </c>
      <c r="AJ21" s="13">
        <f t="shared" si="17"/>
        <v>1326</v>
      </c>
      <c r="AK21" s="13">
        <f t="shared" si="18"/>
        <v>1443</v>
      </c>
      <c r="AL21" s="13">
        <f t="shared" si="19"/>
        <v>1534</v>
      </c>
      <c r="AN21">
        <v>19</v>
      </c>
      <c r="AP21" t="s">
        <v>276</v>
      </c>
      <c r="AQ21">
        <f t="shared" si="20"/>
        <v>79</v>
      </c>
      <c r="AR21">
        <f t="shared" si="20"/>
        <v>163</v>
      </c>
      <c r="AS21">
        <f t="shared" si="20"/>
        <v>273</v>
      </c>
      <c r="AT21">
        <f t="shared" si="20"/>
        <v>336</v>
      </c>
      <c r="AU21">
        <f t="shared" si="20"/>
        <v>420</v>
      </c>
      <c r="AV21">
        <f t="shared" si="20"/>
        <v>519</v>
      </c>
      <c r="AW21">
        <f t="shared" si="20"/>
        <v>620</v>
      </c>
      <c r="AX21">
        <f t="shared" si="20"/>
        <v>726</v>
      </c>
      <c r="AY21">
        <f t="shared" si="20"/>
        <v>823</v>
      </c>
      <c r="AZ21">
        <f t="shared" si="20"/>
        <v>924</v>
      </c>
      <c r="BA21">
        <f t="shared" si="20"/>
        <v>991</v>
      </c>
      <c r="BB21">
        <f t="shared" si="20"/>
        <v>1076</v>
      </c>
      <c r="BC21">
        <f t="shared" si="20"/>
        <v>1181</v>
      </c>
      <c r="BD21">
        <f t="shared" si="20"/>
        <v>1238</v>
      </c>
      <c r="BE21">
        <f t="shared" si="20"/>
        <v>1364</v>
      </c>
      <c r="BF21">
        <f t="shared" si="20"/>
        <v>1465</v>
      </c>
    </row>
    <row r="22" spans="1:58">
      <c r="B22">
        <v>2014</v>
      </c>
      <c r="C22" t="s">
        <v>22</v>
      </c>
      <c r="D22" s="2">
        <v>101</v>
      </c>
      <c r="E22" s="2">
        <v>81</v>
      </c>
      <c r="F22" s="2">
        <v>80</v>
      </c>
      <c r="G22" s="2">
        <v>111</v>
      </c>
      <c r="H22" s="2">
        <v>87</v>
      </c>
      <c r="I22" s="2">
        <v>143</v>
      </c>
      <c r="J22" s="2">
        <v>81</v>
      </c>
      <c r="K22" s="2">
        <v>52</v>
      </c>
      <c r="L22" s="2">
        <v>68</v>
      </c>
      <c r="M22" s="2">
        <v>84</v>
      </c>
      <c r="N22" s="2">
        <v>53</v>
      </c>
      <c r="O22" s="2">
        <v>91</v>
      </c>
      <c r="P22" s="2">
        <v>91</v>
      </c>
      <c r="Q22" s="2">
        <v>88</v>
      </c>
      <c r="R22" s="2">
        <v>53</v>
      </c>
      <c r="S22" s="2">
        <v>112</v>
      </c>
      <c r="U22" t="str">
        <f t="shared" si="2"/>
        <v>Dan Sayles 2014</v>
      </c>
      <c r="V22" t="str">
        <f t="shared" si="3"/>
        <v>Dan Sayles</v>
      </c>
      <c r="W22" s="13">
        <f t="shared" si="4"/>
        <v>101</v>
      </c>
      <c r="X22" s="13">
        <f t="shared" si="5"/>
        <v>182</v>
      </c>
      <c r="Y22" s="13">
        <f t="shared" si="6"/>
        <v>262</v>
      </c>
      <c r="Z22" s="13">
        <f t="shared" si="7"/>
        <v>373</v>
      </c>
      <c r="AA22" s="13">
        <f t="shared" si="8"/>
        <v>460</v>
      </c>
      <c r="AB22" s="13">
        <f t="shared" si="9"/>
        <v>603</v>
      </c>
      <c r="AC22" s="13">
        <f t="shared" si="10"/>
        <v>684</v>
      </c>
      <c r="AD22" s="13">
        <f t="shared" si="11"/>
        <v>736</v>
      </c>
      <c r="AE22" s="13">
        <f t="shared" si="12"/>
        <v>804</v>
      </c>
      <c r="AF22" s="13">
        <f t="shared" si="13"/>
        <v>888</v>
      </c>
      <c r="AG22" s="13">
        <f t="shared" si="14"/>
        <v>941</v>
      </c>
      <c r="AH22" s="13">
        <f t="shared" si="15"/>
        <v>1032</v>
      </c>
      <c r="AI22" s="13">
        <f t="shared" si="16"/>
        <v>1123</v>
      </c>
      <c r="AJ22" s="13">
        <f t="shared" si="17"/>
        <v>1211</v>
      </c>
      <c r="AK22" s="13">
        <f t="shared" si="18"/>
        <v>1264</v>
      </c>
      <c r="AL22" s="13">
        <f t="shared" si="19"/>
        <v>1376</v>
      </c>
      <c r="AN22">
        <v>20</v>
      </c>
      <c r="AP22" t="s">
        <v>135</v>
      </c>
      <c r="AQ22">
        <f t="shared" si="20"/>
        <v>101</v>
      </c>
      <c r="AR22">
        <f t="shared" si="20"/>
        <v>190</v>
      </c>
      <c r="AS22">
        <f t="shared" si="20"/>
        <v>259</v>
      </c>
      <c r="AT22">
        <f t="shared" si="20"/>
        <v>346</v>
      </c>
      <c r="AU22">
        <f t="shared" si="20"/>
        <v>413</v>
      </c>
      <c r="AV22">
        <f t="shared" si="20"/>
        <v>491</v>
      </c>
      <c r="AW22">
        <f t="shared" si="20"/>
        <v>581</v>
      </c>
      <c r="AX22">
        <f t="shared" si="20"/>
        <v>685</v>
      </c>
      <c r="AY22">
        <f t="shared" si="20"/>
        <v>776</v>
      </c>
      <c r="AZ22">
        <f t="shared" si="20"/>
        <v>892</v>
      </c>
      <c r="BA22">
        <f t="shared" si="20"/>
        <v>983</v>
      </c>
      <c r="BB22">
        <f t="shared" si="20"/>
        <v>1070</v>
      </c>
      <c r="BC22">
        <f t="shared" si="20"/>
        <v>1181</v>
      </c>
      <c r="BD22">
        <f t="shared" si="20"/>
        <v>1280</v>
      </c>
      <c r="BE22">
        <f t="shared" si="20"/>
        <v>1355</v>
      </c>
      <c r="BF22">
        <f t="shared" si="20"/>
        <v>1419</v>
      </c>
    </row>
    <row r="23" spans="1:58">
      <c r="B23">
        <v>2015</v>
      </c>
      <c r="C23" t="s">
        <v>22</v>
      </c>
      <c r="D23" s="2">
        <v>85</v>
      </c>
      <c r="E23" s="2">
        <v>81</v>
      </c>
      <c r="F23" s="2">
        <v>105</v>
      </c>
      <c r="G23" s="2">
        <v>86</v>
      </c>
      <c r="H23" s="2">
        <v>94</v>
      </c>
      <c r="I23" s="2">
        <v>56</v>
      </c>
      <c r="J23" s="2">
        <v>82</v>
      </c>
      <c r="K23" s="2">
        <v>105</v>
      </c>
      <c r="L23" s="2">
        <v>84</v>
      </c>
      <c r="M23" s="2">
        <v>96</v>
      </c>
      <c r="N23" s="2">
        <v>77</v>
      </c>
      <c r="O23" s="2">
        <v>79</v>
      </c>
      <c r="P23" s="2">
        <v>106</v>
      </c>
      <c r="Q23" s="2">
        <v>105</v>
      </c>
      <c r="R23" s="2">
        <v>111</v>
      </c>
      <c r="S23" s="2">
        <v>66</v>
      </c>
      <c r="U23" t="str">
        <f t="shared" si="2"/>
        <v>Dan Sayles 2015</v>
      </c>
      <c r="V23" t="str">
        <f t="shared" si="3"/>
        <v>Dan Sayles</v>
      </c>
      <c r="W23" s="13">
        <f t="shared" si="4"/>
        <v>85</v>
      </c>
      <c r="X23" s="13">
        <f t="shared" si="5"/>
        <v>166</v>
      </c>
      <c r="Y23" s="13">
        <f t="shared" si="6"/>
        <v>271</v>
      </c>
      <c r="Z23" s="13">
        <f t="shared" si="7"/>
        <v>357</v>
      </c>
      <c r="AA23" s="13">
        <f t="shared" si="8"/>
        <v>451</v>
      </c>
      <c r="AB23" s="13">
        <f t="shared" si="9"/>
        <v>507</v>
      </c>
      <c r="AC23" s="13">
        <f t="shared" si="10"/>
        <v>589</v>
      </c>
      <c r="AD23" s="13">
        <f t="shared" si="11"/>
        <v>694</v>
      </c>
      <c r="AE23" s="13">
        <f t="shared" si="12"/>
        <v>778</v>
      </c>
      <c r="AF23" s="13">
        <f t="shared" si="13"/>
        <v>874</v>
      </c>
      <c r="AG23" s="13">
        <f t="shared" si="14"/>
        <v>951</v>
      </c>
      <c r="AH23" s="13">
        <f t="shared" si="15"/>
        <v>1030</v>
      </c>
      <c r="AI23" s="13">
        <f t="shared" si="16"/>
        <v>1136</v>
      </c>
      <c r="AJ23" s="13">
        <f t="shared" si="17"/>
        <v>1241</v>
      </c>
      <c r="AK23" s="13">
        <f t="shared" si="18"/>
        <v>1352</v>
      </c>
      <c r="AL23" s="13">
        <f t="shared" si="19"/>
        <v>1418</v>
      </c>
      <c r="AN23">
        <v>21</v>
      </c>
      <c r="AP23" t="s">
        <v>169</v>
      </c>
      <c r="AQ23">
        <f t="shared" ref="AQ23:BF32" si="21">VLOOKUP($AP23, $U$3:$AL$94,AQ$2+2, FALSE)</f>
        <v>85</v>
      </c>
      <c r="AR23">
        <f t="shared" si="21"/>
        <v>159</v>
      </c>
      <c r="AS23">
        <f t="shared" si="21"/>
        <v>255</v>
      </c>
      <c r="AT23">
        <f t="shared" si="21"/>
        <v>360</v>
      </c>
      <c r="AU23">
        <f t="shared" si="21"/>
        <v>470</v>
      </c>
      <c r="AV23">
        <f t="shared" si="21"/>
        <v>541</v>
      </c>
      <c r="AW23">
        <f t="shared" si="21"/>
        <v>645</v>
      </c>
      <c r="AX23">
        <f t="shared" si="21"/>
        <v>699</v>
      </c>
      <c r="AY23">
        <f t="shared" si="21"/>
        <v>786</v>
      </c>
      <c r="AZ23">
        <f t="shared" si="21"/>
        <v>855</v>
      </c>
      <c r="BA23">
        <f t="shared" si="21"/>
        <v>948</v>
      </c>
      <c r="BB23">
        <f t="shared" si="21"/>
        <v>1078</v>
      </c>
      <c r="BC23">
        <f t="shared" si="21"/>
        <v>1176</v>
      </c>
      <c r="BD23">
        <f t="shared" si="21"/>
        <v>1262</v>
      </c>
      <c r="BE23">
        <f t="shared" si="21"/>
        <v>1339</v>
      </c>
      <c r="BF23">
        <f t="shared" si="21"/>
        <v>1441</v>
      </c>
    </row>
    <row r="24" spans="1:58">
      <c r="B24">
        <v>2016</v>
      </c>
      <c r="C24" t="s">
        <v>22</v>
      </c>
      <c r="D24" s="2">
        <v>56</v>
      </c>
      <c r="E24" s="2">
        <v>84</v>
      </c>
      <c r="F24" s="2">
        <v>57</v>
      </c>
      <c r="G24" s="2">
        <v>72</v>
      </c>
      <c r="H24" s="2">
        <v>85</v>
      </c>
      <c r="I24" s="2">
        <v>41</v>
      </c>
      <c r="J24" s="2">
        <v>99</v>
      </c>
      <c r="K24" s="2">
        <v>115</v>
      </c>
      <c r="L24" s="2">
        <v>95</v>
      </c>
      <c r="M24" s="2">
        <v>82</v>
      </c>
      <c r="N24" s="2">
        <v>78</v>
      </c>
      <c r="O24" s="2">
        <v>76</v>
      </c>
      <c r="P24" s="2">
        <v>82</v>
      </c>
      <c r="Q24" s="2">
        <v>57</v>
      </c>
      <c r="R24" s="2">
        <v>34</v>
      </c>
      <c r="S24" s="2">
        <v>84</v>
      </c>
      <c r="U24" t="str">
        <f t="shared" si="2"/>
        <v>Dan Sayles 2016</v>
      </c>
      <c r="V24" t="str">
        <f t="shared" si="3"/>
        <v>Dan Sayles</v>
      </c>
      <c r="W24" s="13">
        <f t="shared" si="4"/>
        <v>56</v>
      </c>
      <c r="X24" s="13">
        <f t="shared" si="5"/>
        <v>140</v>
      </c>
      <c r="Y24" s="13">
        <f t="shared" si="6"/>
        <v>197</v>
      </c>
      <c r="Z24" s="13">
        <f t="shared" si="7"/>
        <v>269</v>
      </c>
      <c r="AA24" s="13">
        <f t="shared" si="8"/>
        <v>354</v>
      </c>
      <c r="AB24" s="13">
        <f t="shared" si="9"/>
        <v>395</v>
      </c>
      <c r="AC24" s="13">
        <f t="shared" si="10"/>
        <v>494</v>
      </c>
      <c r="AD24" s="13">
        <f t="shared" si="11"/>
        <v>609</v>
      </c>
      <c r="AE24" s="13">
        <f t="shared" si="12"/>
        <v>704</v>
      </c>
      <c r="AF24" s="13">
        <f t="shared" si="13"/>
        <v>786</v>
      </c>
      <c r="AG24" s="13">
        <f t="shared" si="14"/>
        <v>864</v>
      </c>
      <c r="AH24" s="13">
        <f t="shared" si="15"/>
        <v>940</v>
      </c>
      <c r="AI24" s="13">
        <f t="shared" si="16"/>
        <v>1022</v>
      </c>
      <c r="AJ24" s="13">
        <f t="shared" si="17"/>
        <v>1079</v>
      </c>
      <c r="AK24" s="13">
        <f t="shared" si="18"/>
        <v>1113</v>
      </c>
      <c r="AL24" s="13">
        <f t="shared" si="19"/>
        <v>1197</v>
      </c>
      <c r="AN24">
        <v>22</v>
      </c>
      <c r="AP24" t="s">
        <v>151</v>
      </c>
      <c r="AQ24">
        <f t="shared" si="21"/>
        <v>97</v>
      </c>
      <c r="AR24">
        <f t="shared" si="21"/>
        <v>168</v>
      </c>
      <c r="AS24">
        <f t="shared" si="21"/>
        <v>256</v>
      </c>
      <c r="AT24">
        <f t="shared" si="21"/>
        <v>328</v>
      </c>
      <c r="AU24">
        <f t="shared" si="21"/>
        <v>426</v>
      </c>
      <c r="AV24">
        <f t="shared" si="21"/>
        <v>512</v>
      </c>
      <c r="AW24">
        <f t="shared" si="21"/>
        <v>595</v>
      </c>
      <c r="AX24">
        <f t="shared" si="21"/>
        <v>709</v>
      </c>
      <c r="AY24">
        <f t="shared" si="21"/>
        <v>771</v>
      </c>
      <c r="AZ24">
        <f t="shared" si="21"/>
        <v>866</v>
      </c>
      <c r="BA24">
        <f t="shared" si="21"/>
        <v>968</v>
      </c>
      <c r="BB24">
        <f t="shared" si="21"/>
        <v>1073</v>
      </c>
      <c r="BC24">
        <f t="shared" si="21"/>
        <v>1164</v>
      </c>
      <c r="BD24">
        <f t="shared" si="21"/>
        <v>1273</v>
      </c>
      <c r="BE24">
        <f t="shared" si="21"/>
        <v>1353</v>
      </c>
      <c r="BF24">
        <f t="shared" si="21"/>
        <v>1416</v>
      </c>
    </row>
    <row r="25" spans="1:58">
      <c r="B25">
        <v>2017</v>
      </c>
      <c r="C25" t="s">
        <v>22</v>
      </c>
      <c r="D25" s="2">
        <v>49</v>
      </c>
      <c r="E25" s="2">
        <v>87</v>
      </c>
      <c r="F25" s="2">
        <v>50</v>
      </c>
      <c r="G25" s="2">
        <v>87</v>
      </c>
      <c r="H25" s="2">
        <v>85</v>
      </c>
      <c r="I25" s="2">
        <v>92</v>
      </c>
      <c r="J25" s="2">
        <v>93</v>
      </c>
      <c r="K25" s="2">
        <v>94</v>
      </c>
      <c r="L25" s="2">
        <v>61</v>
      </c>
      <c r="M25" s="2">
        <v>72</v>
      </c>
      <c r="N25" s="2">
        <v>104</v>
      </c>
      <c r="O25" s="2">
        <v>84</v>
      </c>
      <c r="P25" s="2">
        <v>103</v>
      </c>
      <c r="Q25" s="2">
        <v>109</v>
      </c>
      <c r="R25" s="2">
        <v>101</v>
      </c>
      <c r="S25" s="2">
        <v>71</v>
      </c>
      <c r="U25" t="str">
        <f t="shared" si="2"/>
        <v>Dan Sayles 2017</v>
      </c>
      <c r="V25" t="str">
        <f t="shared" si="3"/>
        <v>Dan Sayles</v>
      </c>
      <c r="W25" s="13">
        <f t="shared" si="4"/>
        <v>49</v>
      </c>
      <c r="X25" s="13">
        <f t="shared" si="5"/>
        <v>136</v>
      </c>
      <c r="Y25" s="13">
        <f t="shared" si="6"/>
        <v>186</v>
      </c>
      <c r="Z25" s="13">
        <f t="shared" si="7"/>
        <v>273</v>
      </c>
      <c r="AA25" s="13">
        <f t="shared" si="8"/>
        <v>358</v>
      </c>
      <c r="AB25" s="13">
        <f t="shared" si="9"/>
        <v>450</v>
      </c>
      <c r="AC25" s="13">
        <f t="shared" si="10"/>
        <v>543</v>
      </c>
      <c r="AD25" s="13">
        <f t="shared" si="11"/>
        <v>637</v>
      </c>
      <c r="AE25" s="13">
        <f t="shared" si="12"/>
        <v>698</v>
      </c>
      <c r="AF25" s="13">
        <f t="shared" si="13"/>
        <v>770</v>
      </c>
      <c r="AG25" s="13">
        <f t="shared" si="14"/>
        <v>874</v>
      </c>
      <c r="AH25" s="13">
        <f t="shared" si="15"/>
        <v>958</v>
      </c>
      <c r="AI25" s="13">
        <f t="shared" si="16"/>
        <v>1061</v>
      </c>
      <c r="AJ25" s="13">
        <f t="shared" si="17"/>
        <v>1170</v>
      </c>
      <c r="AK25" s="13">
        <f t="shared" si="18"/>
        <v>1271</v>
      </c>
      <c r="AL25" s="13">
        <f t="shared" si="19"/>
        <v>1342</v>
      </c>
      <c r="AN25">
        <v>23</v>
      </c>
      <c r="AP25" t="s">
        <v>148</v>
      </c>
      <c r="AQ25">
        <f t="shared" si="21"/>
        <v>82</v>
      </c>
      <c r="AR25">
        <f t="shared" si="21"/>
        <v>129</v>
      </c>
      <c r="AS25">
        <f t="shared" si="21"/>
        <v>213</v>
      </c>
      <c r="AT25">
        <f t="shared" si="21"/>
        <v>286</v>
      </c>
      <c r="AU25">
        <f t="shared" si="21"/>
        <v>317</v>
      </c>
      <c r="AV25">
        <f t="shared" si="21"/>
        <v>433</v>
      </c>
      <c r="AW25">
        <f t="shared" si="21"/>
        <v>525</v>
      </c>
      <c r="AX25">
        <f t="shared" si="21"/>
        <v>623</v>
      </c>
      <c r="AY25">
        <f t="shared" si="21"/>
        <v>749</v>
      </c>
      <c r="AZ25">
        <f t="shared" si="21"/>
        <v>859</v>
      </c>
      <c r="BA25">
        <f t="shared" si="21"/>
        <v>930</v>
      </c>
      <c r="BB25">
        <f t="shared" si="21"/>
        <v>1062</v>
      </c>
      <c r="BC25">
        <f t="shared" si="21"/>
        <v>1163</v>
      </c>
      <c r="BD25">
        <f t="shared" si="21"/>
        <v>1225</v>
      </c>
      <c r="BE25">
        <f t="shared" si="21"/>
        <v>1328</v>
      </c>
      <c r="BF25">
        <f t="shared" si="21"/>
        <v>1423</v>
      </c>
    </row>
    <row r="26" spans="1:58">
      <c r="A26" t="s">
        <v>20</v>
      </c>
      <c r="B26">
        <v>2012</v>
      </c>
      <c r="C26" t="s">
        <v>22</v>
      </c>
      <c r="D26" s="2">
        <v>100</v>
      </c>
      <c r="E26" s="2">
        <v>90</v>
      </c>
      <c r="F26" s="2">
        <v>89</v>
      </c>
      <c r="G26" s="2">
        <v>107</v>
      </c>
      <c r="H26" s="2">
        <v>103</v>
      </c>
      <c r="I26" s="2">
        <v>90</v>
      </c>
      <c r="J26" s="2">
        <v>97</v>
      </c>
      <c r="K26" s="2">
        <v>61</v>
      </c>
      <c r="L26" s="2">
        <v>63</v>
      </c>
      <c r="M26" s="2">
        <v>110</v>
      </c>
      <c r="N26" s="2">
        <v>81</v>
      </c>
      <c r="O26" s="2">
        <v>115</v>
      </c>
      <c r="P26" s="2">
        <v>117</v>
      </c>
      <c r="Q26" s="2"/>
      <c r="R26" s="2">
        <v>88</v>
      </c>
      <c r="S26" s="2">
        <v>71</v>
      </c>
      <c r="U26" t="str">
        <f t="shared" si="2"/>
        <v>Dan Smith 2012</v>
      </c>
      <c r="V26" t="str">
        <f t="shared" si="3"/>
        <v>Dan Smith</v>
      </c>
      <c r="W26" s="13">
        <f t="shared" si="4"/>
        <v>100</v>
      </c>
      <c r="X26" s="13">
        <f t="shared" si="5"/>
        <v>190</v>
      </c>
      <c r="Y26" s="13">
        <f t="shared" si="6"/>
        <v>279</v>
      </c>
      <c r="Z26" s="13">
        <f t="shared" si="7"/>
        <v>386</v>
      </c>
      <c r="AA26" s="13">
        <f t="shared" si="8"/>
        <v>489</v>
      </c>
      <c r="AB26" s="13">
        <f t="shared" si="9"/>
        <v>579</v>
      </c>
      <c r="AC26" s="13">
        <f t="shared" si="10"/>
        <v>676</v>
      </c>
      <c r="AD26" s="13">
        <f t="shared" si="11"/>
        <v>737</v>
      </c>
      <c r="AE26" s="13">
        <f t="shared" si="12"/>
        <v>800</v>
      </c>
      <c r="AF26" s="13">
        <f t="shared" si="13"/>
        <v>910</v>
      </c>
      <c r="AG26" s="13">
        <f t="shared" si="14"/>
        <v>991</v>
      </c>
      <c r="AH26" s="13">
        <f t="shared" si="15"/>
        <v>1106</v>
      </c>
      <c r="AI26" s="13">
        <f t="shared" si="16"/>
        <v>1223</v>
      </c>
      <c r="AJ26" s="13">
        <f t="shared" si="17"/>
        <v>1223</v>
      </c>
      <c r="AK26" s="13">
        <f t="shared" si="18"/>
        <v>1311</v>
      </c>
      <c r="AL26" s="13">
        <f t="shared" si="19"/>
        <v>1382</v>
      </c>
      <c r="AN26">
        <v>24</v>
      </c>
      <c r="AP26" t="s">
        <v>149</v>
      </c>
      <c r="AQ26">
        <f t="shared" si="21"/>
        <v>77</v>
      </c>
      <c r="AR26">
        <f t="shared" si="21"/>
        <v>170</v>
      </c>
      <c r="AS26">
        <f t="shared" si="21"/>
        <v>245</v>
      </c>
      <c r="AT26">
        <f t="shared" si="21"/>
        <v>382</v>
      </c>
      <c r="AU26">
        <f t="shared" si="21"/>
        <v>458</v>
      </c>
      <c r="AV26">
        <f t="shared" si="21"/>
        <v>548</v>
      </c>
      <c r="AW26">
        <f t="shared" si="21"/>
        <v>640</v>
      </c>
      <c r="AX26">
        <f t="shared" si="21"/>
        <v>745</v>
      </c>
      <c r="AY26">
        <f t="shared" si="21"/>
        <v>855</v>
      </c>
      <c r="AZ26">
        <f t="shared" si="21"/>
        <v>942</v>
      </c>
      <c r="BA26">
        <f t="shared" si="21"/>
        <v>1019</v>
      </c>
      <c r="BB26">
        <f t="shared" si="21"/>
        <v>1075</v>
      </c>
      <c r="BC26">
        <f t="shared" si="21"/>
        <v>1159</v>
      </c>
      <c r="BD26">
        <f t="shared" si="21"/>
        <v>1233</v>
      </c>
      <c r="BE26">
        <f t="shared" si="21"/>
        <v>1330</v>
      </c>
      <c r="BF26">
        <f t="shared" si="21"/>
        <v>1428</v>
      </c>
    </row>
    <row r="27" spans="1:58">
      <c r="B27">
        <v>2013</v>
      </c>
      <c r="C27" t="s">
        <v>22</v>
      </c>
      <c r="D27" s="2">
        <v>102</v>
      </c>
      <c r="E27" s="2">
        <v>101</v>
      </c>
      <c r="F27" s="2">
        <v>101</v>
      </c>
      <c r="G27" s="2">
        <v>103</v>
      </c>
      <c r="H27" s="2">
        <v>95</v>
      </c>
      <c r="I27" s="2">
        <v>100</v>
      </c>
      <c r="J27" s="2">
        <v>86</v>
      </c>
      <c r="K27" s="2">
        <v>90</v>
      </c>
      <c r="L27" s="2">
        <v>90</v>
      </c>
      <c r="M27" s="2">
        <v>70</v>
      </c>
      <c r="N27" s="2">
        <v>81</v>
      </c>
      <c r="O27" s="2">
        <v>114</v>
      </c>
      <c r="P27" s="2">
        <v>88</v>
      </c>
      <c r="Q27" s="2">
        <v>102</v>
      </c>
      <c r="R27" s="2">
        <v>160</v>
      </c>
      <c r="S27" s="2">
        <v>104</v>
      </c>
      <c r="U27" t="str">
        <f t="shared" si="2"/>
        <v>Dan Smith 2013</v>
      </c>
      <c r="V27" t="str">
        <f t="shared" si="3"/>
        <v>Dan Smith</v>
      </c>
      <c r="W27" s="13">
        <f t="shared" si="4"/>
        <v>102</v>
      </c>
      <c r="X27" s="13">
        <f t="shared" si="5"/>
        <v>203</v>
      </c>
      <c r="Y27" s="13">
        <f t="shared" si="6"/>
        <v>304</v>
      </c>
      <c r="Z27" s="13">
        <f t="shared" si="7"/>
        <v>407</v>
      </c>
      <c r="AA27" s="13">
        <f t="shared" si="8"/>
        <v>502</v>
      </c>
      <c r="AB27" s="13">
        <f t="shared" si="9"/>
        <v>602</v>
      </c>
      <c r="AC27" s="13">
        <f t="shared" si="10"/>
        <v>688</v>
      </c>
      <c r="AD27" s="13">
        <f t="shared" si="11"/>
        <v>778</v>
      </c>
      <c r="AE27" s="13">
        <f t="shared" si="12"/>
        <v>868</v>
      </c>
      <c r="AF27" s="13">
        <f t="shared" si="13"/>
        <v>938</v>
      </c>
      <c r="AG27" s="13">
        <f t="shared" si="14"/>
        <v>1019</v>
      </c>
      <c r="AH27" s="13">
        <f t="shared" si="15"/>
        <v>1133</v>
      </c>
      <c r="AI27" s="13">
        <f t="shared" si="16"/>
        <v>1221</v>
      </c>
      <c r="AJ27" s="13">
        <f t="shared" si="17"/>
        <v>1323</v>
      </c>
      <c r="AK27" s="13">
        <f t="shared" si="18"/>
        <v>1483</v>
      </c>
      <c r="AL27" s="13">
        <f t="shared" si="19"/>
        <v>1587</v>
      </c>
      <c r="AN27">
        <v>25</v>
      </c>
      <c r="AP27" t="s">
        <v>113</v>
      </c>
      <c r="AQ27">
        <f t="shared" si="21"/>
        <v>85</v>
      </c>
      <c r="AR27">
        <f t="shared" si="21"/>
        <v>166</v>
      </c>
      <c r="AS27">
        <f t="shared" si="21"/>
        <v>271</v>
      </c>
      <c r="AT27">
        <f t="shared" si="21"/>
        <v>357</v>
      </c>
      <c r="AU27">
        <f t="shared" si="21"/>
        <v>451</v>
      </c>
      <c r="AV27">
        <f t="shared" si="21"/>
        <v>507</v>
      </c>
      <c r="AW27">
        <f t="shared" si="21"/>
        <v>589</v>
      </c>
      <c r="AX27">
        <f t="shared" si="21"/>
        <v>694</v>
      </c>
      <c r="AY27">
        <f t="shared" si="21"/>
        <v>778</v>
      </c>
      <c r="AZ27">
        <f t="shared" si="21"/>
        <v>874</v>
      </c>
      <c r="BA27">
        <f t="shared" si="21"/>
        <v>951</v>
      </c>
      <c r="BB27">
        <f t="shared" si="21"/>
        <v>1030</v>
      </c>
      <c r="BC27">
        <f t="shared" si="21"/>
        <v>1136</v>
      </c>
      <c r="BD27">
        <f t="shared" si="21"/>
        <v>1241</v>
      </c>
      <c r="BE27">
        <f t="shared" si="21"/>
        <v>1352</v>
      </c>
      <c r="BF27">
        <f t="shared" si="21"/>
        <v>1418</v>
      </c>
    </row>
    <row r="28" spans="1:58">
      <c r="B28">
        <v>2014</v>
      </c>
      <c r="C28" t="s">
        <v>63</v>
      </c>
      <c r="D28" s="2">
        <v>93</v>
      </c>
      <c r="E28" s="2">
        <v>60</v>
      </c>
      <c r="F28" s="2">
        <v>57</v>
      </c>
      <c r="G28" s="2">
        <v>85</v>
      </c>
      <c r="H28" s="2">
        <v>74</v>
      </c>
      <c r="I28" s="2">
        <v>59</v>
      </c>
      <c r="J28" s="2">
        <v>59</v>
      </c>
      <c r="K28" s="2">
        <v>93</v>
      </c>
      <c r="L28" s="2">
        <v>77</v>
      </c>
      <c r="M28" s="2">
        <v>69</v>
      </c>
      <c r="N28" s="2">
        <v>92</v>
      </c>
      <c r="O28" s="2">
        <v>89</v>
      </c>
      <c r="P28" s="2">
        <v>106</v>
      </c>
      <c r="Q28" s="2">
        <v>102</v>
      </c>
      <c r="R28" s="2">
        <v>78</v>
      </c>
      <c r="S28" s="2">
        <v>89</v>
      </c>
      <c r="U28" t="str">
        <f t="shared" si="2"/>
        <v>Dan Smith 2014</v>
      </c>
      <c r="V28" t="str">
        <f t="shared" si="3"/>
        <v>Dan Smith</v>
      </c>
      <c r="W28" s="13">
        <f t="shared" si="4"/>
        <v>93</v>
      </c>
      <c r="X28" s="13">
        <f t="shared" si="5"/>
        <v>153</v>
      </c>
      <c r="Y28" s="13">
        <f t="shared" si="6"/>
        <v>210</v>
      </c>
      <c r="Z28" s="13">
        <f t="shared" si="7"/>
        <v>295</v>
      </c>
      <c r="AA28" s="13">
        <f t="shared" si="8"/>
        <v>369</v>
      </c>
      <c r="AB28" s="13">
        <f t="shared" si="9"/>
        <v>428</v>
      </c>
      <c r="AC28" s="13">
        <f t="shared" si="10"/>
        <v>487</v>
      </c>
      <c r="AD28" s="13">
        <f t="shared" si="11"/>
        <v>580</v>
      </c>
      <c r="AE28" s="13">
        <f t="shared" si="12"/>
        <v>657</v>
      </c>
      <c r="AF28" s="13">
        <f t="shared" si="13"/>
        <v>726</v>
      </c>
      <c r="AG28" s="13">
        <f t="shared" si="14"/>
        <v>818</v>
      </c>
      <c r="AH28" s="13">
        <f t="shared" si="15"/>
        <v>907</v>
      </c>
      <c r="AI28" s="13">
        <f t="shared" si="16"/>
        <v>1013</v>
      </c>
      <c r="AJ28" s="13">
        <f t="shared" si="17"/>
        <v>1115</v>
      </c>
      <c r="AK28" s="13">
        <f t="shared" si="18"/>
        <v>1193</v>
      </c>
      <c r="AL28" s="13">
        <f t="shared" si="19"/>
        <v>1282</v>
      </c>
      <c r="AN28">
        <v>26</v>
      </c>
      <c r="AP28" t="s">
        <v>128</v>
      </c>
      <c r="AQ28">
        <f t="shared" si="21"/>
        <v>105</v>
      </c>
      <c r="AR28">
        <f t="shared" si="21"/>
        <v>177</v>
      </c>
      <c r="AS28">
        <f t="shared" si="21"/>
        <v>266</v>
      </c>
      <c r="AT28">
        <f t="shared" si="21"/>
        <v>345</v>
      </c>
      <c r="AU28">
        <f t="shared" si="21"/>
        <v>444</v>
      </c>
      <c r="AV28">
        <f t="shared" si="21"/>
        <v>542</v>
      </c>
      <c r="AW28">
        <f t="shared" si="21"/>
        <v>658</v>
      </c>
      <c r="AX28">
        <f t="shared" si="21"/>
        <v>722</v>
      </c>
      <c r="AY28">
        <f t="shared" si="21"/>
        <v>795</v>
      </c>
      <c r="AZ28">
        <f t="shared" si="21"/>
        <v>862</v>
      </c>
      <c r="BA28">
        <f t="shared" si="21"/>
        <v>962</v>
      </c>
      <c r="BB28">
        <f t="shared" si="21"/>
        <v>1061</v>
      </c>
      <c r="BC28">
        <f t="shared" si="21"/>
        <v>1133</v>
      </c>
      <c r="BD28">
        <f t="shared" si="21"/>
        <v>1205</v>
      </c>
      <c r="BE28">
        <f t="shared" si="21"/>
        <v>1287</v>
      </c>
      <c r="BF28">
        <f t="shared" si="21"/>
        <v>1355</v>
      </c>
    </row>
    <row r="29" spans="1:58">
      <c r="B29">
        <v>2015</v>
      </c>
      <c r="C29" t="s">
        <v>22</v>
      </c>
      <c r="D29" s="2">
        <v>81</v>
      </c>
      <c r="E29" s="2">
        <v>107</v>
      </c>
      <c r="F29" s="2">
        <v>66</v>
      </c>
      <c r="G29" s="2">
        <v>85</v>
      </c>
      <c r="H29" s="2">
        <v>84</v>
      </c>
      <c r="I29" s="2">
        <v>112</v>
      </c>
      <c r="J29" s="2">
        <v>57</v>
      </c>
      <c r="K29" s="2">
        <v>82</v>
      </c>
      <c r="L29" s="2">
        <v>81</v>
      </c>
      <c r="M29" s="2">
        <v>48</v>
      </c>
      <c r="N29" s="2">
        <v>74</v>
      </c>
      <c r="O29" s="2">
        <v>73</v>
      </c>
      <c r="P29" s="2">
        <v>82</v>
      </c>
      <c r="Q29" s="2">
        <v>91</v>
      </c>
      <c r="R29" s="2">
        <v>86</v>
      </c>
      <c r="S29" s="2">
        <v>99</v>
      </c>
      <c r="U29" t="str">
        <f t="shared" si="2"/>
        <v>Dan Smith 2015</v>
      </c>
      <c r="V29" t="str">
        <f t="shared" si="3"/>
        <v>Dan Smith</v>
      </c>
      <c r="W29" s="13">
        <f t="shared" si="4"/>
        <v>81</v>
      </c>
      <c r="X29" s="13">
        <f t="shared" si="5"/>
        <v>188</v>
      </c>
      <c r="Y29" s="13">
        <f t="shared" si="6"/>
        <v>254</v>
      </c>
      <c r="Z29" s="13">
        <f t="shared" si="7"/>
        <v>339</v>
      </c>
      <c r="AA29" s="13">
        <f t="shared" si="8"/>
        <v>423</v>
      </c>
      <c r="AB29" s="13">
        <f t="shared" si="9"/>
        <v>535</v>
      </c>
      <c r="AC29" s="13">
        <f t="shared" si="10"/>
        <v>592</v>
      </c>
      <c r="AD29" s="13">
        <f t="shared" si="11"/>
        <v>674</v>
      </c>
      <c r="AE29" s="13">
        <f t="shared" si="12"/>
        <v>755</v>
      </c>
      <c r="AF29" s="13">
        <f t="shared" si="13"/>
        <v>803</v>
      </c>
      <c r="AG29" s="13">
        <f t="shared" si="14"/>
        <v>877</v>
      </c>
      <c r="AH29" s="13">
        <f t="shared" si="15"/>
        <v>950</v>
      </c>
      <c r="AI29" s="13">
        <f t="shared" si="16"/>
        <v>1032</v>
      </c>
      <c r="AJ29" s="13">
        <f t="shared" si="17"/>
        <v>1123</v>
      </c>
      <c r="AK29" s="13">
        <f t="shared" si="18"/>
        <v>1209</v>
      </c>
      <c r="AL29" s="13">
        <f t="shared" si="19"/>
        <v>1308</v>
      </c>
      <c r="AN29">
        <v>27</v>
      </c>
      <c r="AP29" t="s">
        <v>139</v>
      </c>
      <c r="AQ29">
        <f t="shared" si="21"/>
        <v>91</v>
      </c>
      <c r="AR29">
        <f t="shared" si="21"/>
        <v>191</v>
      </c>
      <c r="AS29">
        <f t="shared" si="21"/>
        <v>289</v>
      </c>
      <c r="AT29">
        <f t="shared" si="21"/>
        <v>353</v>
      </c>
      <c r="AU29">
        <f t="shared" si="21"/>
        <v>431</v>
      </c>
      <c r="AV29">
        <f t="shared" si="21"/>
        <v>549</v>
      </c>
      <c r="AW29">
        <f t="shared" si="21"/>
        <v>615</v>
      </c>
      <c r="AX29">
        <f t="shared" si="21"/>
        <v>688</v>
      </c>
      <c r="AY29">
        <f t="shared" si="21"/>
        <v>771</v>
      </c>
      <c r="AZ29">
        <f t="shared" si="21"/>
        <v>862</v>
      </c>
      <c r="BA29">
        <f t="shared" si="21"/>
        <v>946</v>
      </c>
      <c r="BB29">
        <f t="shared" si="21"/>
        <v>1048</v>
      </c>
      <c r="BC29">
        <f t="shared" si="21"/>
        <v>1133</v>
      </c>
      <c r="BD29">
        <f t="shared" si="21"/>
        <v>1222</v>
      </c>
      <c r="BE29">
        <f t="shared" si="21"/>
        <v>1304</v>
      </c>
      <c r="BF29">
        <f t="shared" si="21"/>
        <v>1409</v>
      </c>
    </row>
    <row r="30" spans="1:58">
      <c r="A30" t="s">
        <v>13</v>
      </c>
      <c r="B30">
        <v>2012</v>
      </c>
      <c r="C30" t="s">
        <v>63</v>
      </c>
      <c r="D30" s="2">
        <v>102</v>
      </c>
      <c r="E30" s="2">
        <v>110</v>
      </c>
      <c r="F30" s="2">
        <v>48</v>
      </c>
      <c r="G30" s="2">
        <v>104</v>
      </c>
      <c r="H30" s="2">
        <v>88</v>
      </c>
      <c r="I30" s="2">
        <v>54</v>
      </c>
      <c r="J30" s="2">
        <v>98</v>
      </c>
      <c r="K30" s="2">
        <v>84</v>
      </c>
      <c r="L30" s="2">
        <v>88</v>
      </c>
      <c r="M30" s="2">
        <v>96</v>
      </c>
      <c r="N30" s="2">
        <v>70</v>
      </c>
      <c r="O30" s="2">
        <v>65</v>
      </c>
      <c r="P30" s="2">
        <v>86</v>
      </c>
      <c r="Q30" s="2">
        <v>76</v>
      </c>
      <c r="R30" s="2">
        <v>78</v>
      </c>
      <c r="S30" s="2">
        <v>74</v>
      </c>
      <c r="U30" t="str">
        <f t="shared" si="2"/>
        <v>David Slater 2012</v>
      </c>
      <c r="V30" t="str">
        <f t="shared" si="3"/>
        <v>David Slater</v>
      </c>
      <c r="W30" s="13">
        <f t="shared" si="4"/>
        <v>102</v>
      </c>
      <c r="X30" s="13">
        <f t="shared" si="5"/>
        <v>212</v>
      </c>
      <c r="Y30" s="13">
        <f t="shared" si="6"/>
        <v>260</v>
      </c>
      <c r="Z30" s="13">
        <f t="shared" si="7"/>
        <v>364</v>
      </c>
      <c r="AA30" s="13">
        <f t="shared" si="8"/>
        <v>452</v>
      </c>
      <c r="AB30" s="13">
        <f t="shared" si="9"/>
        <v>506</v>
      </c>
      <c r="AC30" s="13">
        <f t="shared" si="10"/>
        <v>604</v>
      </c>
      <c r="AD30" s="13">
        <f t="shared" si="11"/>
        <v>688</v>
      </c>
      <c r="AE30" s="13">
        <f t="shared" si="12"/>
        <v>776</v>
      </c>
      <c r="AF30" s="13">
        <f t="shared" si="13"/>
        <v>872</v>
      </c>
      <c r="AG30" s="13">
        <f t="shared" si="14"/>
        <v>942</v>
      </c>
      <c r="AH30" s="13">
        <f t="shared" si="15"/>
        <v>1007</v>
      </c>
      <c r="AI30" s="13">
        <f t="shared" si="16"/>
        <v>1093</v>
      </c>
      <c r="AJ30" s="13">
        <f t="shared" si="17"/>
        <v>1169</v>
      </c>
      <c r="AK30" s="13">
        <f t="shared" si="18"/>
        <v>1247</v>
      </c>
      <c r="AL30" s="13">
        <f t="shared" si="19"/>
        <v>1321</v>
      </c>
      <c r="AN30">
        <v>28</v>
      </c>
      <c r="AP30" t="s">
        <v>110</v>
      </c>
      <c r="AQ30">
        <f t="shared" si="21"/>
        <v>70</v>
      </c>
      <c r="AR30">
        <f t="shared" si="21"/>
        <v>137</v>
      </c>
      <c r="AS30">
        <f t="shared" si="21"/>
        <v>197</v>
      </c>
      <c r="AT30">
        <f t="shared" si="21"/>
        <v>280</v>
      </c>
      <c r="AU30">
        <f t="shared" si="21"/>
        <v>335</v>
      </c>
      <c r="AV30">
        <f t="shared" si="21"/>
        <v>428</v>
      </c>
      <c r="AW30">
        <f t="shared" si="21"/>
        <v>505</v>
      </c>
      <c r="AX30">
        <f t="shared" si="21"/>
        <v>626</v>
      </c>
      <c r="AY30">
        <f t="shared" si="21"/>
        <v>684</v>
      </c>
      <c r="AZ30">
        <f t="shared" si="21"/>
        <v>768</v>
      </c>
      <c r="BA30">
        <f t="shared" si="21"/>
        <v>888</v>
      </c>
      <c r="BB30">
        <f t="shared" si="21"/>
        <v>1015</v>
      </c>
      <c r="BC30">
        <f t="shared" si="21"/>
        <v>1132</v>
      </c>
      <c r="BD30">
        <f t="shared" si="21"/>
        <v>1214</v>
      </c>
      <c r="BE30">
        <f t="shared" si="21"/>
        <v>1300</v>
      </c>
      <c r="BF30">
        <f t="shared" si="21"/>
        <v>1409</v>
      </c>
    </row>
    <row r="31" spans="1:58">
      <c r="B31">
        <v>2013</v>
      </c>
      <c r="C31" t="s">
        <v>22</v>
      </c>
      <c r="D31" s="2">
        <v>96</v>
      </c>
      <c r="E31" s="2">
        <v>105</v>
      </c>
      <c r="F31" s="2">
        <v>65</v>
      </c>
      <c r="G31" s="2">
        <v>80</v>
      </c>
      <c r="H31" s="2">
        <v>110</v>
      </c>
      <c r="I31" s="2">
        <v>99</v>
      </c>
      <c r="J31" s="2">
        <v>105</v>
      </c>
      <c r="K31" s="2">
        <v>83</v>
      </c>
      <c r="L31" s="2">
        <v>133</v>
      </c>
      <c r="M31" s="2">
        <v>105</v>
      </c>
      <c r="N31" s="2">
        <v>98</v>
      </c>
      <c r="O31" s="2">
        <v>88</v>
      </c>
      <c r="P31" s="2">
        <v>117</v>
      </c>
      <c r="Q31" s="2">
        <v>97</v>
      </c>
      <c r="R31" s="2">
        <v>126</v>
      </c>
      <c r="S31" s="2">
        <v>97</v>
      </c>
      <c r="U31" t="str">
        <f t="shared" si="2"/>
        <v>David Slater 2013</v>
      </c>
      <c r="V31" t="str">
        <f t="shared" si="3"/>
        <v>David Slater</v>
      </c>
      <c r="W31" s="13">
        <f t="shared" si="4"/>
        <v>96</v>
      </c>
      <c r="X31" s="13">
        <f t="shared" si="5"/>
        <v>201</v>
      </c>
      <c r="Y31" s="13">
        <f t="shared" si="6"/>
        <v>266</v>
      </c>
      <c r="Z31" s="13">
        <f t="shared" si="7"/>
        <v>346</v>
      </c>
      <c r="AA31" s="13">
        <f t="shared" si="8"/>
        <v>456</v>
      </c>
      <c r="AB31" s="13">
        <f t="shared" si="9"/>
        <v>555</v>
      </c>
      <c r="AC31" s="13">
        <f t="shared" si="10"/>
        <v>660</v>
      </c>
      <c r="AD31" s="13">
        <f t="shared" si="11"/>
        <v>743</v>
      </c>
      <c r="AE31" s="13">
        <f t="shared" si="12"/>
        <v>876</v>
      </c>
      <c r="AF31" s="13">
        <f t="shared" si="13"/>
        <v>981</v>
      </c>
      <c r="AG31" s="13">
        <f t="shared" si="14"/>
        <v>1079</v>
      </c>
      <c r="AH31" s="13">
        <f t="shared" si="15"/>
        <v>1167</v>
      </c>
      <c r="AI31" s="13">
        <f t="shared" si="16"/>
        <v>1284</v>
      </c>
      <c r="AJ31" s="13">
        <f t="shared" si="17"/>
        <v>1381</v>
      </c>
      <c r="AK31" s="13">
        <f t="shared" si="18"/>
        <v>1507</v>
      </c>
      <c r="AL31" s="13">
        <f t="shared" si="19"/>
        <v>1604</v>
      </c>
      <c r="AN31">
        <v>29</v>
      </c>
      <c r="AP31" t="s">
        <v>156</v>
      </c>
      <c r="AQ31">
        <f t="shared" si="21"/>
        <v>60</v>
      </c>
      <c r="AR31">
        <f t="shared" si="21"/>
        <v>159</v>
      </c>
      <c r="AS31">
        <f t="shared" si="21"/>
        <v>247</v>
      </c>
      <c r="AT31">
        <f t="shared" si="21"/>
        <v>309</v>
      </c>
      <c r="AU31">
        <f t="shared" si="21"/>
        <v>381</v>
      </c>
      <c r="AV31">
        <f t="shared" si="21"/>
        <v>465</v>
      </c>
      <c r="AW31">
        <f t="shared" si="21"/>
        <v>563</v>
      </c>
      <c r="AX31">
        <f t="shared" si="21"/>
        <v>622</v>
      </c>
      <c r="AY31">
        <f t="shared" si="21"/>
        <v>792</v>
      </c>
      <c r="AZ31">
        <f t="shared" si="21"/>
        <v>897</v>
      </c>
      <c r="BA31">
        <f t="shared" si="21"/>
        <v>967</v>
      </c>
      <c r="BB31">
        <f t="shared" si="21"/>
        <v>1030</v>
      </c>
      <c r="BC31">
        <f t="shared" si="21"/>
        <v>1130</v>
      </c>
      <c r="BD31">
        <f t="shared" si="21"/>
        <v>1247</v>
      </c>
      <c r="BE31">
        <f t="shared" si="21"/>
        <v>1360</v>
      </c>
      <c r="BF31">
        <f t="shared" si="21"/>
        <v>1487</v>
      </c>
    </row>
    <row r="32" spans="1:58">
      <c r="B32">
        <v>2014</v>
      </c>
      <c r="C32" t="s">
        <v>63</v>
      </c>
      <c r="D32" s="2">
        <v>88</v>
      </c>
      <c r="E32" s="2">
        <v>77</v>
      </c>
      <c r="F32" s="2">
        <v>88</v>
      </c>
      <c r="G32" s="2">
        <v>76</v>
      </c>
      <c r="H32" s="2">
        <v>67</v>
      </c>
      <c r="I32" s="2">
        <v>92</v>
      </c>
      <c r="J32" s="2">
        <v>90</v>
      </c>
      <c r="K32" s="2">
        <v>129</v>
      </c>
      <c r="L32" s="2">
        <v>78</v>
      </c>
      <c r="M32" s="2">
        <v>73</v>
      </c>
      <c r="N32" s="2">
        <v>53</v>
      </c>
      <c r="O32" s="2">
        <v>89</v>
      </c>
      <c r="P32" s="2">
        <v>102</v>
      </c>
      <c r="Q32" s="2">
        <v>54</v>
      </c>
      <c r="R32" s="2">
        <v>75</v>
      </c>
      <c r="S32" s="2">
        <v>61</v>
      </c>
      <c r="U32" t="str">
        <f t="shared" si="2"/>
        <v>David Slater 2014</v>
      </c>
      <c r="V32" t="str">
        <f t="shared" si="3"/>
        <v>David Slater</v>
      </c>
      <c r="W32" s="13">
        <f t="shared" si="4"/>
        <v>88</v>
      </c>
      <c r="X32" s="13">
        <f t="shared" si="5"/>
        <v>165</v>
      </c>
      <c r="Y32" s="13">
        <f t="shared" si="6"/>
        <v>253</v>
      </c>
      <c r="Z32" s="13">
        <f t="shared" si="7"/>
        <v>329</v>
      </c>
      <c r="AA32" s="13">
        <f t="shared" si="8"/>
        <v>396</v>
      </c>
      <c r="AB32" s="13">
        <f t="shared" si="9"/>
        <v>488</v>
      </c>
      <c r="AC32" s="13">
        <f t="shared" si="10"/>
        <v>578</v>
      </c>
      <c r="AD32" s="13">
        <f t="shared" si="11"/>
        <v>707</v>
      </c>
      <c r="AE32" s="13">
        <f t="shared" si="12"/>
        <v>785</v>
      </c>
      <c r="AF32" s="13">
        <f t="shared" si="13"/>
        <v>858</v>
      </c>
      <c r="AG32" s="13">
        <f t="shared" si="14"/>
        <v>911</v>
      </c>
      <c r="AH32" s="13">
        <f t="shared" si="15"/>
        <v>1000</v>
      </c>
      <c r="AI32" s="13">
        <f t="shared" si="16"/>
        <v>1102</v>
      </c>
      <c r="AJ32" s="13">
        <f t="shared" si="17"/>
        <v>1156</v>
      </c>
      <c r="AK32" s="13">
        <f t="shared" si="18"/>
        <v>1231</v>
      </c>
      <c r="AL32" s="13">
        <f t="shared" si="19"/>
        <v>1292</v>
      </c>
      <c r="AN32">
        <v>30</v>
      </c>
      <c r="AP32" t="s">
        <v>165</v>
      </c>
      <c r="AQ32">
        <f t="shared" si="21"/>
        <v>119</v>
      </c>
      <c r="AR32">
        <f t="shared" si="21"/>
        <v>186</v>
      </c>
      <c r="AS32">
        <f t="shared" si="21"/>
        <v>276</v>
      </c>
      <c r="AT32">
        <f t="shared" si="21"/>
        <v>372</v>
      </c>
      <c r="AU32">
        <f t="shared" si="21"/>
        <v>451</v>
      </c>
      <c r="AV32">
        <f t="shared" si="21"/>
        <v>538</v>
      </c>
      <c r="AW32">
        <f t="shared" si="21"/>
        <v>603</v>
      </c>
      <c r="AX32">
        <f t="shared" si="21"/>
        <v>700</v>
      </c>
      <c r="AY32">
        <f t="shared" si="21"/>
        <v>759</v>
      </c>
      <c r="AZ32">
        <f t="shared" si="21"/>
        <v>821</v>
      </c>
      <c r="BA32">
        <f t="shared" si="21"/>
        <v>927</v>
      </c>
      <c r="BB32">
        <f t="shared" si="21"/>
        <v>1015</v>
      </c>
      <c r="BC32">
        <f t="shared" si="21"/>
        <v>1129</v>
      </c>
      <c r="BD32">
        <f t="shared" si="21"/>
        <v>1215</v>
      </c>
      <c r="BE32">
        <f t="shared" si="21"/>
        <v>1292</v>
      </c>
      <c r="BF32">
        <f t="shared" si="21"/>
        <v>1384</v>
      </c>
    </row>
    <row r="33" spans="1:58">
      <c r="B33">
        <v>2015</v>
      </c>
      <c r="C33" t="s">
        <v>22</v>
      </c>
      <c r="D33" s="2">
        <v>103</v>
      </c>
      <c r="E33" s="2">
        <v>110</v>
      </c>
      <c r="F33" s="2">
        <v>149</v>
      </c>
      <c r="G33" s="2">
        <v>76</v>
      </c>
      <c r="H33" s="2">
        <v>114</v>
      </c>
      <c r="I33" s="2">
        <v>110</v>
      </c>
      <c r="J33" s="2">
        <v>91</v>
      </c>
      <c r="K33" s="2">
        <v>87</v>
      </c>
      <c r="L33" s="2">
        <v>67</v>
      </c>
      <c r="M33" s="2">
        <v>74</v>
      </c>
      <c r="N33" s="2">
        <v>67</v>
      </c>
      <c r="O33" s="2">
        <v>82</v>
      </c>
      <c r="P33" s="2">
        <v>99</v>
      </c>
      <c r="Q33" s="2">
        <v>63</v>
      </c>
      <c r="R33" s="2">
        <v>117</v>
      </c>
      <c r="S33" s="2">
        <v>112</v>
      </c>
      <c r="U33" t="str">
        <f t="shared" si="2"/>
        <v>David Slater 2015</v>
      </c>
      <c r="V33" t="str">
        <f t="shared" si="3"/>
        <v>David Slater</v>
      </c>
      <c r="W33" s="13">
        <f t="shared" si="4"/>
        <v>103</v>
      </c>
      <c r="X33" s="13">
        <f t="shared" si="5"/>
        <v>213</v>
      </c>
      <c r="Y33" s="13">
        <f t="shared" si="6"/>
        <v>362</v>
      </c>
      <c r="Z33" s="13">
        <f t="shared" si="7"/>
        <v>438</v>
      </c>
      <c r="AA33" s="13">
        <f t="shared" si="8"/>
        <v>552</v>
      </c>
      <c r="AB33" s="13">
        <f t="shared" si="9"/>
        <v>662</v>
      </c>
      <c r="AC33" s="13">
        <f t="shared" si="10"/>
        <v>753</v>
      </c>
      <c r="AD33" s="13">
        <f t="shared" si="11"/>
        <v>840</v>
      </c>
      <c r="AE33" s="13">
        <f t="shared" si="12"/>
        <v>907</v>
      </c>
      <c r="AF33" s="13">
        <f t="shared" si="13"/>
        <v>981</v>
      </c>
      <c r="AG33" s="13">
        <f t="shared" si="14"/>
        <v>1048</v>
      </c>
      <c r="AH33" s="13">
        <f t="shared" si="15"/>
        <v>1130</v>
      </c>
      <c r="AI33" s="13">
        <f t="shared" si="16"/>
        <v>1229</v>
      </c>
      <c r="AJ33" s="13">
        <f t="shared" si="17"/>
        <v>1292</v>
      </c>
      <c r="AK33" s="13">
        <f t="shared" si="18"/>
        <v>1409</v>
      </c>
      <c r="AL33" s="13">
        <f t="shared" si="19"/>
        <v>1521</v>
      </c>
      <c r="AN33">
        <v>31</v>
      </c>
      <c r="AP33" t="s">
        <v>99</v>
      </c>
      <c r="AQ33">
        <f t="shared" ref="AQ33:BF42" si="22">VLOOKUP($AP33, $U$3:$AL$94,AQ$2+2, FALSE)</f>
        <v>106</v>
      </c>
      <c r="AR33">
        <f t="shared" si="22"/>
        <v>182</v>
      </c>
      <c r="AS33">
        <f t="shared" si="22"/>
        <v>281</v>
      </c>
      <c r="AT33">
        <f t="shared" si="22"/>
        <v>377</v>
      </c>
      <c r="AU33">
        <f t="shared" si="22"/>
        <v>507</v>
      </c>
      <c r="AV33">
        <f t="shared" si="22"/>
        <v>592</v>
      </c>
      <c r="AW33">
        <f t="shared" si="22"/>
        <v>667</v>
      </c>
      <c r="AX33">
        <f t="shared" si="22"/>
        <v>754</v>
      </c>
      <c r="AY33">
        <f t="shared" si="22"/>
        <v>855</v>
      </c>
      <c r="AZ33">
        <f t="shared" si="22"/>
        <v>938</v>
      </c>
      <c r="BA33">
        <f t="shared" si="22"/>
        <v>972</v>
      </c>
      <c r="BB33">
        <f t="shared" si="22"/>
        <v>1069</v>
      </c>
      <c r="BC33">
        <f t="shared" si="22"/>
        <v>1127</v>
      </c>
      <c r="BD33">
        <f t="shared" si="22"/>
        <v>1127</v>
      </c>
      <c r="BE33">
        <f t="shared" si="22"/>
        <v>1192</v>
      </c>
      <c r="BF33">
        <f t="shared" si="22"/>
        <v>1332</v>
      </c>
    </row>
    <row r="34" spans="1:58">
      <c r="B34">
        <v>2016</v>
      </c>
      <c r="C34" t="s">
        <v>22</v>
      </c>
      <c r="D34" s="2">
        <v>104</v>
      </c>
      <c r="E34" s="2">
        <v>87</v>
      </c>
      <c r="F34" s="2">
        <v>61</v>
      </c>
      <c r="G34" s="2">
        <v>97</v>
      </c>
      <c r="H34" s="2">
        <v>57</v>
      </c>
      <c r="I34" s="2">
        <v>98</v>
      </c>
      <c r="J34" s="2">
        <v>74</v>
      </c>
      <c r="K34" s="2">
        <v>95</v>
      </c>
      <c r="L34" s="2">
        <v>103</v>
      </c>
      <c r="M34" s="2">
        <v>84</v>
      </c>
      <c r="N34" s="2">
        <v>89</v>
      </c>
      <c r="O34" s="2">
        <v>103</v>
      </c>
      <c r="P34" s="2">
        <v>63</v>
      </c>
      <c r="Q34" s="2">
        <v>86</v>
      </c>
      <c r="R34" s="2">
        <v>97</v>
      </c>
      <c r="S34" s="2">
        <v>118</v>
      </c>
      <c r="U34" t="str">
        <f t="shared" si="2"/>
        <v>David Slater 2016</v>
      </c>
      <c r="V34" t="str">
        <f t="shared" si="3"/>
        <v>David Slater</v>
      </c>
      <c r="W34" s="13">
        <f t="shared" si="4"/>
        <v>104</v>
      </c>
      <c r="X34" s="13">
        <f t="shared" si="5"/>
        <v>191</v>
      </c>
      <c r="Y34" s="13">
        <f t="shared" si="6"/>
        <v>252</v>
      </c>
      <c r="Z34" s="13">
        <f t="shared" si="7"/>
        <v>349</v>
      </c>
      <c r="AA34" s="13">
        <f t="shared" si="8"/>
        <v>406</v>
      </c>
      <c r="AB34" s="13">
        <f t="shared" si="9"/>
        <v>504</v>
      </c>
      <c r="AC34" s="13">
        <f t="shared" si="10"/>
        <v>578</v>
      </c>
      <c r="AD34" s="13">
        <f t="shared" si="11"/>
        <v>673</v>
      </c>
      <c r="AE34" s="13">
        <f t="shared" si="12"/>
        <v>776</v>
      </c>
      <c r="AF34" s="13">
        <f t="shared" si="13"/>
        <v>860</v>
      </c>
      <c r="AG34" s="13">
        <f t="shared" si="14"/>
        <v>949</v>
      </c>
      <c r="AH34" s="13">
        <f t="shared" si="15"/>
        <v>1052</v>
      </c>
      <c r="AI34" s="13">
        <f t="shared" si="16"/>
        <v>1115</v>
      </c>
      <c r="AJ34" s="13">
        <f t="shared" si="17"/>
        <v>1201</v>
      </c>
      <c r="AK34" s="13">
        <f t="shared" si="18"/>
        <v>1298</v>
      </c>
      <c r="AL34" s="13">
        <f t="shared" si="19"/>
        <v>1416</v>
      </c>
      <c r="AN34">
        <v>32</v>
      </c>
      <c r="AP34" t="s">
        <v>131</v>
      </c>
      <c r="AQ34">
        <f t="shared" si="22"/>
        <v>75</v>
      </c>
      <c r="AR34">
        <f t="shared" si="22"/>
        <v>169</v>
      </c>
      <c r="AS34">
        <f t="shared" si="22"/>
        <v>249</v>
      </c>
      <c r="AT34">
        <f t="shared" si="22"/>
        <v>347</v>
      </c>
      <c r="AU34">
        <f t="shared" si="22"/>
        <v>444</v>
      </c>
      <c r="AV34">
        <f t="shared" si="22"/>
        <v>513</v>
      </c>
      <c r="AW34">
        <f t="shared" si="22"/>
        <v>612</v>
      </c>
      <c r="AX34">
        <f t="shared" si="22"/>
        <v>693</v>
      </c>
      <c r="AY34">
        <f t="shared" si="22"/>
        <v>780</v>
      </c>
      <c r="AZ34">
        <f t="shared" si="22"/>
        <v>867</v>
      </c>
      <c r="BA34">
        <f t="shared" si="22"/>
        <v>934</v>
      </c>
      <c r="BB34">
        <f t="shared" si="22"/>
        <v>1049</v>
      </c>
      <c r="BC34">
        <f t="shared" si="22"/>
        <v>1127</v>
      </c>
      <c r="BD34">
        <f t="shared" si="22"/>
        <v>1195</v>
      </c>
      <c r="BE34">
        <f t="shared" si="22"/>
        <v>1302</v>
      </c>
      <c r="BF34">
        <f t="shared" si="22"/>
        <v>1382</v>
      </c>
    </row>
    <row r="35" spans="1:58">
      <c r="B35">
        <v>2017</v>
      </c>
      <c r="C35" t="s">
        <v>63</v>
      </c>
      <c r="D35" s="2">
        <v>73</v>
      </c>
      <c r="E35" s="2">
        <v>59</v>
      </c>
      <c r="F35" s="2">
        <v>74</v>
      </c>
      <c r="G35" s="2">
        <v>50</v>
      </c>
      <c r="H35" s="2">
        <v>64</v>
      </c>
      <c r="I35" s="2">
        <v>66</v>
      </c>
      <c r="J35" s="2">
        <v>99</v>
      </c>
      <c r="K35" s="2">
        <v>64</v>
      </c>
      <c r="L35" s="2">
        <v>90</v>
      </c>
      <c r="M35" s="2">
        <v>73</v>
      </c>
      <c r="N35" s="2">
        <v>57</v>
      </c>
      <c r="O35" s="2">
        <v>83</v>
      </c>
      <c r="P35" s="2">
        <v>99</v>
      </c>
      <c r="Q35" s="2">
        <v>82</v>
      </c>
      <c r="R35" s="2">
        <v>51</v>
      </c>
      <c r="S35" s="2">
        <v>51</v>
      </c>
      <c r="U35" t="str">
        <f t="shared" si="2"/>
        <v>David Slater 2017</v>
      </c>
      <c r="V35" t="str">
        <f t="shared" si="3"/>
        <v>David Slater</v>
      </c>
      <c r="W35" s="13">
        <f t="shared" si="4"/>
        <v>73</v>
      </c>
      <c r="X35" s="13">
        <f t="shared" si="5"/>
        <v>132</v>
      </c>
      <c r="Y35" s="13">
        <f t="shared" si="6"/>
        <v>206</v>
      </c>
      <c r="Z35" s="13">
        <f t="shared" si="7"/>
        <v>256</v>
      </c>
      <c r="AA35" s="13">
        <f t="shared" si="8"/>
        <v>320</v>
      </c>
      <c r="AB35" s="13">
        <f t="shared" si="9"/>
        <v>386</v>
      </c>
      <c r="AC35" s="13">
        <f t="shared" si="10"/>
        <v>485</v>
      </c>
      <c r="AD35" s="13">
        <f t="shared" si="11"/>
        <v>549</v>
      </c>
      <c r="AE35" s="13">
        <f t="shared" si="12"/>
        <v>639</v>
      </c>
      <c r="AF35" s="13">
        <f t="shared" si="13"/>
        <v>712</v>
      </c>
      <c r="AG35" s="13">
        <f t="shared" si="14"/>
        <v>769</v>
      </c>
      <c r="AH35" s="13">
        <f t="shared" si="15"/>
        <v>852</v>
      </c>
      <c r="AI35" s="13">
        <f t="shared" si="16"/>
        <v>951</v>
      </c>
      <c r="AJ35" s="13">
        <f t="shared" si="17"/>
        <v>1033</v>
      </c>
      <c r="AK35" s="13">
        <f t="shared" si="18"/>
        <v>1084</v>
      </c>
      <c r="AL35" s="13">
        <f t="shared" si="19"/>
        <v>1135</v>
      </c>
      <c r="AN35">
        <v>33</v>
      </c>
      <c r="AP35" t="s">
        <v>112</v>
      </c>
      <c r="AQ35">
        <f t="shared" si="22"/>
        <v>101</v>
      </c>
      <c r="AR35">
        <f t="shared" si="22"/>
        <v>182</v>
      </c>
      <c r="AS35">
        <f t="shared" si="22"/>
        <v>262</v>
      </c>
      <c r="AT35">
        <f t="shared" si="22"/>
        <v>373</v>
      </c>
      <c r="AU35">
        <f t="shared" si="22"/>
        <v>460</v>
      </c>
      <c r="AV35">
        <f t="shared" si="22"/>
        <v>603</v>
      </c>
      <c r="AW35">
        <f t="shared" si="22"/>
        <v>684</v>
      </c>
      <c r="AX35">
        <f t="shared" si="22"/>
        <v>736</v>
      </c>
      <c r="AY35">
        <f t="shared" si="22"/>
        <v>804</v>
      </c>
      <c r="AZ35">
        <f t="shared" si="22"/>
        <v>888</v>
      </c>
      <c r="BA35">
        <f t="shared" si="22"/>
        <v>941</v>
      </c>
      <c r="BB35">
        <f t="shared" si="22"/>
        <v>1032</v>
      </c>
      <c r="BC35">
        <f t="shared" si="22"/>
        <v>1123</v>
      </c>
      <c r="BD35">
        <f t="shared" si="22"/>
        <v>1211</v>
      </c>
      <c r="BE35">
        <f t="shared" si="22"/>
        <v>1264</v>
      </c>
      <c r="BF35">
        <f t="shared" si="22"/>
        <v>1376</v>
      </c>
    </row>
    <row r="36" spans="1:58">
      <c r="A36" t="s">
        <v>17</v>
      </c>
      <c r="B36">
        <v>2012</v>
      </c>
      <c r="C36" t="s">
        <v>22</v>
      </c>
      <c r="D36" s="2">
        <v>104</v>
      </c>
      <c r="E36" s="2">
        <v>74</v>
      </c>
      <c r="F36" s="2">
        <v>106</v>
      </c>
      <c r="G36" s="2">
        <v>80</v>
      </c>
      <c r="H36" s="2">
        <v>76</v>
      </c>
      <c r="I36" s="2">
        <v>93</v>
      </c>
      <c r="J36" s="2">
        <v>82</v>
      </c>
      <c r="K36" s="2">
        <v>55</v>
      </c>
      <c r="L36" s="2">
        <v>95</v>
      </c>
      <c r="M36" s="2">
        <v>46</v>
      </c>
      <c r="N36" s="2">
        <v>85</v>
      </c>
      <c r="O36" s="2">
        <v>102</v>
      </c>
      <c r="P36" s="2">
        <v>82</v>
      </c>
      <c r="Q36" s="2">
        <v>61</v>
      </c>
      <c r="R36" s="2">
        <v>50</v>
      </c>
      <c r="S36" s="2">
        <v>59</v>
      </c>
      <c r="U36" t="str">
        <f t="shared" si="2"/>
        <v>Gareth Simpson 2012</v>
      </c>
      <c r="V36" t="str">
        <f t="shared" si="3"/>
        <v>Gareth Simpson</v>
      </c>
      <c r="W36" s="13">
        <f t="shared" si="4"/>
        <v>104</v>
      </c>
      <c r="X36" s="13">
        <f t="shared" si="5"/>
        <v>178</v>
      </c>
      <c r="Y36" s="13">
        <f t="shared" si="6"/>
        <v>284</v>
      </c>
      <c r="Z36" s="13">
        <f t="shared" si="7"/>
        <v>364</v>
      </c>
      <c r="AA36" s="13">
        <f t="shared" si="8"/>
        <v>440</v>
      </c>
      <c r="AB36" s="13">
        <f t="shared" si="9"/>
        <v>533</v>
      </c>
      <c r="AC36" s="13">
        <f t="shared" si="10"/>
        <v>615</v>
      </c>
      <c r="AD36" s="13">
        <f t="shared" si="11"/>
        <v>670</v>
      </c>
      <c r="AE36" s="13">
        <f t="shared" si="12"/>
        <v>765</v>
      </c>
      <c r="AF36" s="13">
        <f t="shared" si="13"/>
        <v>811</v>
      </c>
      <c r="AG36" s="13">
        <f t="shared" si="14"/>
        <v>896</v>
      </c>
      <c r="AH36" s="13">
        <f t="shared" si="15"/>
        <v>998</v>
      </c>
      <c r="AI36" s="13">
        <f t="shared" si="16"/>
        <v>1080</v>
      </c>
      <c r="AJ36" s="13">
        <f t="shared" si="17"/>
        <v>1141</v>
      </c>
      <c r="AK36" s="13">
        <f t="shared" si="18"/>
        <v>1191</v>
      </c>
      <c r="AL36" s="13">
        <f t="shared" si="19"/>
        <v>1250</v>
      </c>
      <c r="AN36">
        <v>34</v>
      </c>
      <c r="AP36" t="s">
        <v>103</v>
      </c>
      <c r="AQ36">
        <f t="shared" si="22"/>
        <v>78</v>
      </c>
      <c r="AR36">
        <f t="shared" si="22"/>
        <v>215</v>
      </c>
      <c r="AS36">
        <f t="shared" si="22"/>
        <v>286</v>
      </c>
      <c r="AT36">
        <f t="shared" si="22"/>
        <v>345</v>
      </c>
      <c r="AU36">
        <f t="shared" si="22"/>
        <v>427</v>
      </c>
      <c r="AV36">
        <f t="shared" si="22"/>
        <v>508</v>
      </c>
      <c r="AW36">
        <f t="shared" si="22"/>
        <v>601</v>
      </c>
      <c r="AX36">
        <f t="shared" si="22"/>
        <v>697</v>
      </c>
      <c r="AY36">
        <f t="shared" si="22"/>
        <v>774</v>
      </c>
      <c r="AZ36">
        <f t="shared" si="22"/>
        <v>879</v>
      </c>
      <c r="BA36">
        <f t="shared" si="22"/>
        <v>970</v>
      </c>
      <c r="BB36">
        <f t="shared" si="22"/>
        <v>1047</v>
      </c>
      <c r="BC36">
        <f t="shared" si="22"/>
        <v>1116</v>
      </c>
      <c r="BD36">
        <f t="shared" si="22"/>
        <v>1187</v>
      </c>
      <c r="BE36">
        <f t="shared" si="22"/>
        <v>1275</v>
      </c>
      <c r="BF36">
        <f t="shared" si="22"/>
        <v>1387</v>
      </c>
    </row>
    <row r="37" spans="1:58">
      <c r="A37" t="s">
        <v>18</v>
      </c>
      <c r="B37">
        <v>2012</v>
      </c>
      <c r="C37" t="s">
        <v>22</v>
      </c>
      <c r="D37" s="2">
        <v>85</v>
      </c>
      <c r="E37" s="2">
        <v>61</v>
      </c>
      <c r="F37" s="2">
        <v>66</v>
      </c>
      <c r="G37" s="2">
        <v>88</v>
      </c>
      <c r="H37" s="2">
        <v>99</v>
      </c>
      <c r="I37" s="2">
        <v>112</v>
      </c>
      <c r="J37" s="2">
        <v>102</v>
      </c>
      <c r="K37" s="2">
        <v>72</v>
      </c>
      <c r="L37" s="2">
        <v>94</v>
      </c>
      <c r="M37" s="2">
        <v>67</v>
      </c>
      <c r="N37" s="2">
        <v>71</v>
      </c>
      <c r="O37" s="2">
        <v>49</v>
      </c>
      <c r="P37" s="2">
        <v>77</v>
      </c>
      <c r="Q37" s="2">
        <v>80</v>
      </c>
      <c r="R37" s="2">
        <v>106</v>
      </c>
      <c r="S37" s="2">
        <v>112</v>
      </c>
      <c r="U37" t="str">
        <f t="shared" si="2"/>
        <v>Geoffrey Manboob 2012</v>
      </c>
      <c r="V37" t="str">
        <f t="shared" si="3"/>
        <v>Geoffrey Manboob</v>
      </c>
      <c r="W37" s="13">
        <f t="shared" si="4"/>
        <v>85</v>
      </c>
      <c r="X37" s="13">
        <f t="shared" si="5"/>
        <v>146</v>
      </c>
      <c r="Y37" s="13">
        <f t="shared" si="6"/>
        <v>212</v>
      </c>
      <c r="Z37" s="13">
        <f t="shared" si="7"/>
        <v>300</v>
      </c>
      <c r="AA37" s="13">
        <f t="shared" si="8"/>
        <v>399</v>
      </c>
      <c r="AB37" s="13">
        <f t="shared" si="9"/>
        <v>511</v>
      </c>
      <c r="AC37" s="13">
        <f t="shared" si="10"/>
        <v>613</v>
      </c>
      <c r="AD37" s="13">
        <f t="shared" si="11"/>
        <v>685</v>
      </c>
      <c r="AE37" s="13">
        <f t="shared" si="12"/>
        <v>779</v>
      </c>
      <c r="AF37" s="13">
        <f t="shared" si="13"/>
        <v>846</v>
      </c>
      <c r="AG37" s="13">
        <f t="shared" si="14"/>
        <v>917</v>
      </c>
      <c r="AH37" s="13">
        <f t="shared" si="15"/>
        <v>966</v>
      </c>
      <c r="AI37" s="13">
        <f t="shared" si="16"/>
        <v>1043</v>
      </c>
      <c r="AJ37" s="13">
        <f t="shared" si="17"/>
        <v>1123</v>
      </c>
      <c r="AK37" s="13">
        <f t="shared" si="18"/>
        <v>1229</v>
      </c>
      <c r="AL37" s="13">
        <f t="shared" si="19"/>
        <v>1341</v>
      </c>
      <c r="AN37">
        <v>35</v>
      </c>
      <c r="AP37" t="s">
        <v>152</v>
      </c>
      <c r="AQ37">
        <f t="shared" si="22"/>
        <v>89</v>
      </c>
      <c r="AR37">
        <f t="shared" si="22"/>
        <v>181</v>
      </c>
      <c r="AS37">
        <f t="shared" si="22"/>
        <v>258</v>
      </c>
      <c r="AT37">
        <f t="shared" si="22"/>
        <v>349</v>
      </c>
      <c r="AU37">
        <f t="shared" si="22"/>
        <v>434</v>
      </c>
      <c r="AV37">
        <f t="shared" si="22"/>
        <v>480</v>
      </c>
      <c r="AW37">
        <f t="shared" si="22"/>
        <v>557</v>
      </c>
      <c r="AX37">
        <f t="shared" si="22"/>
        <v>634</v>
      </c>
      <c r="AY37">
        <f t="shared" si="22"/>
        <v>738</v>
      </c>
      <c r="AZ37">
        <f t="shared" si="22"/>
        <v>828</v>
      </c>
      <c r="BA37">
        <f t="shared" si="22"/>
        <v>910</v>
      </c>
      <c r="BB37">
        <f t="shared" si="22"/>
        <v>984</v>
      </c>
      <c r="BC37">
        <f t="shared" si="22"/>
        <v>1116</v>
      </c>
      <c r="BD37">
        <f t="shared" si="22"/>
        <v>1214</v>
      </c>
      <c r="BE37">
        <f t="shared" si="22"/>
        <v>1301</v>
      </c>
      <c r="BF37">
        <f t="shared" si="22"/>
        <v>1375</v>
      </c>
    </row>
    <row r="38" spans="1:58">
      <c r="B38">
        <v>2013</v>
      </c>
      <c r="C38" t="s">
        <v>63</v>
      </c>
      <c r="D38" s="2">
        <v>59</v>
      </c>
      <c r="E38" s="2">
        <v>69</v>
      </c>
      <c r="F38" s="2">
        <v>50</v>
      </c>
      <c r="G38" s="2">
        <v>61</v>
      </c>
      <c r="H38" s="2">
        <v>105</v>
      </c>
      <c r="I38" s="2">
        <v>84</v>
      </c>
      <c r="J38" s="2">
        <v>65</v>
      </c>
      <c r="K38" s="2">
        <v>82</v>
      </c>
      <c r="L38" s="2">
        <v>43</v>
      </c>
      <c r="M38" s="2">
        <v>43</v>
      </c>
      <c r="N38" s="2">
        <v>76</v>
      </c>
      <c r="O38" s="2">
        <v>84</v>
      </c>
      <c r="P38" s="2">
        <v>47</v>
      </c>
      <c r="Q38" s="2">
        <v>92</v>
      </c>
      <c r="R38" s="2">
        <v>87</v>
      </c>
      <c r="S38" s="2">
        <v>61</v>
      </c>
      <c r="U38" t="str">
        <f t="shared" si="2"/>
        <v>Geoffrey Manboob 2013</v>
      </c>
      <c r="V38" t="str">
        <f t="shared" si="3"/>
        <v>Geoffrey Manboob</v>
      </c>
      <c r="W38" s="13">
        <f t="shared" si="4"/>
        <v>59</v>
      </c>
      <c r="X38" s="13">
        <f t="shared" si="5"/>
        <v>128</v>
      </c>
      <c r="Y38" s="13">
        <f t="shared" si="6"/>
        <v>178</v>
      </c>
      <c r="Z38" s="13">
        <f t="shared" si="7"/>
        <v>239</v>
      </c>
      <c r="AA38" s="13">
        <f t="shared" si="8"/>
        <v>344</v>
      </c>
      <c r="AB38" s="13">
        <f t="shared" si="9"/>
        <v>428</v>
      </c>
      <c r="AC38" s="13">
        <f t="shared" si="10"/>
        <v>493</v>
      </c>
      <c r="AD38" s="13">
        <f t="shared" si="11"/>
        <v>575</v>
      </c>
      <c r="AE38" s="13">
        <f t="shared" si="12"/>
        <v>618</v>
      </c>
      <c r="AF38" s="13">
        <f t="shared" si="13"/>
        <v>661</v>
      </c>
      <c r="AG38" s="13">
        <f t="shared" si="14"/>
        <v>737</v>
      </c>
      <c r="AH38" s="13">
        <f t="shared" si="15"/>
        <v>821</v>
      </c>
      <c r="AI38" s="13">
        <f t="shared" si="16"/>
        <v>868</v>
      </c>
      <c r="AJ38" s="13">
        <f t="shared" si="17"/>
        <v>960</v>
      </c>
      <c r="AK38" s="13">
        <f t="shared" si="18"/>
        <v>1047</v>
      </c>
      <c r="AL38" s="13">
        <f t="shared" si="19"/>
        <v>1108</v>
      </c>
      <c r="AN38">
        <v>36</v>
      </c>
      <c r="AP38" t="s">
        <v>123</v>
      </c>
      <c r="AQ38">
        <f t="shared" si="22"/>
        <v>104</v>
      </c>
      <c r="AR38">
        <f t="shared" si="22"/>
        <v>191</v>
      </c>
      <c r="AS38">
        <f t="shared" si="22"/>
        <v>252</v>
      </c>
      <c r="AT38">
        <f t="shared" si="22"/>
        <v>349</v>
      </c>
      <c r="AU38">
        <f t="shared" si="22"/>
        <v>406</v>
      </c>
      <c r="AV38">
        <f t="shared" si="22"/>
        <v>504</v>
      </c>
      <c r="AW38">
        <f t="shared" si="22"/>
        <v>578</v>
      </c>
      <c r="AX38">
        <f t="shared" si="22"/>
        <v>673</v>
      </c>
      <c r="AY38">
        <f t="shared" si="22"/>
        <v>776</v>
      </c>
      <c r="AZ38">
        <f t="shared" si="22"/>
        <v>860</v>
      </c>
      <c r="BA38">
        <f t="shared" si="22"/>
        <v>949</v>
      </c>
      <c r="BB38">
        <f t="shared" si="22"/>
        <v>1052</v>
      </c>
      <c r="BC38">
        <f t="shared" si="22"/>
        <v>1115</v>
      </c>
      <c r="BD38">
        <f t="shared" si="22"/>
        <v>1201</v>
      </c>
      <c r="BE38">
        <f t="shared" si="22"/>
        <v>1298</v>
      </c>
      <c r="BF38">
        <f t="shared" si="22"/>
        <v>1416</v>
      </c>
    </row>
    <row r="39" spans="1:58">
      <c r="B39">
        <v>2014</v>
      </c>
      <c r="C39" t="s">
        <v>63</v>
      </c>
      <c r="D39" s="2">
        <v>54</v>
      </c>
      <c r="E39" s="2">
        <v>69</v>
      </c>
      <c r="F39" s="2">
        <v>87</v>
      </c>
      <c r="G39" s="2">
        <v>68</v>
      </c>
      <c r="H39" s="2">
        <v>76</v>
      </c>
      <c r="I39" s="2">
        <v>72</v>
      </c>
      <c r="J39" s="2">
        <v>64</v>
      </c>
      <c r="K39" s="2">
        <v>85</v>
      </c>
      <c r="L39" s="2">
        <v>91</v>
      </c>
      <c r="M39" s="2">
        <v>57</v>
      </c>
      <c r="N39" s="2">
        <v>57</v>
      </c>
      <c r="O39" s="2">
        <v>59</v>
      </c>
      <c r="P39" s="2">
        <v>112</v>
      </c>
      <c r="Q39" s="2">
        <v>84</v>
      </c>
      <c r="R39" s="2">
        <v>90</v>
      </c>
      <c r="S39" s="2">
        <v>73</v>
      </c>
      <c r="U39" t="str">
        <f t="shared" si="2"/>
        <v>Geoffrey Manboob 2014</v>
      </c>
      <c r="V39" t="str">
        <f t="shared" si="3"/>
        <v>Geoffrey Manboob</v>
      </c>
      <c r="W39" s="13">
        <f t="shared" si="4"/>
        <v>54</v>
      </c>
      <c r="X39" s="13">
        <f t="shared" si="5"/>
        <v>123</v>
      </c>
      <c r="Y39" s="13">
        <f t="shared" si="6"/>
        <v>210</v>
      </c>
      <c r="Z39" s="13">
        <f t="shared" si="7"/>
        <v>278</v>
      </c>
      <c r="AA39" s="13">
        <f t="shared" si="8"/>
        <v>354</v>
      </c>
      <c r="AB39" s="13">
        <f t="shared" si="9"/>
        <v>426</v>
      </c>
      <c r="AC39" s="13">
        <f t="shared" si="10"/>
        <v>490</v>
      </c>
      <c r="AD39" s="13">
        <f t="shared" si="11"/>
        <v>575</v>
      </c>
      <c r="AE39" s="13">
        <f t="shared" si="12"/>
        <v>666</v>
      </c>
      <c r="AF39" s="13">
        <f t="shared" si="13"/>
        <v>723</v>
      </c>
      <c r="AG39" s="13">
        <f t="shared" si="14"/>
        <v>780</v>
      </c>
      <c r="AH39" s="13">
        <f t="shared" si="15"/>
        <v>839</v>
      </c>
      <c r="AI39" s="13">
        <f t="shared" si="16"/>
        <v>951</v>
      </c>
      <c r="AJ39" s="13">
        <f t="shared" si="17"/>
        <v>1035</v>
      </c>
      <c r="AK39" s="13">
        <f t="shared" si="18"/>
        <v>1125</v>
      </c>
      <c r="AL39" s="13">
        <f t="shared" si="19"/>
        <v>1198</v>
      </c>
      <c r="AN39">
        <v>37</v>
      </c>
      <c r="AP39" t="s">
        <v>102</v>
      </c>
      <c r="AQ39">
        <f t="shared" si="22"/>
        <v>53</v>
      </c>
      <c r="AR39">
        <f t="shared" si="22"/>
        <v>135</v>
      </c>
      <c r="AS39">
        <f t="shared" si="22"/>
        <v>236</v>
      </c>
      <c r="AT39">
        <f t="shared" si="22"/>
        <v>291</v>
      </c>
      <c r="AU39">
        <f t="shared" si="22"/>
        <v>406</v>
      </c>
      <c r="AV39">
        <f t="shared" si="22"/>
        <v>494</v>
      </c>
      <c r="AW39">
        <f t="shared" si="22"/>
        <v>593</v>
      </c>
      <c r="AX39">
        <f t="shared" si="22"/>
        <v>715</v>
      </c>
      <c r="AY39">
        <f t="shared" si="22"/>
        <v>826</v>
      </c>
      <c r="AZ39">
        <f t="shared" si="22"/>
        <v>927</v>
      </c>
      <c r="BA39">
        <f t="shared" si="22"/>
        <v>971</v>
      </c>
      <c r="BB39">
        <f t="shared" si="22"/>
        <v>1043</v>
      </c>
      <c r="BC39">
        <f t="shared" si="22"/>
        <v>1113</v>
      </c>
      <c r="BD39">
        <f t="shared" si="22"/>
        <v>1228</v>
      </c>
      <c r="BE39">
        <f t="shared" si="22"/>
        <v>1371</v>
      </c>
      <c r="BF39">
        <f t="shared" si="22"/>
        <v>1500</v>
      </c>
    </row>
    <row r="40" spans="1:58">
      <c r="B40">
        <v>2015</v>
      </c>
      <c r="C40" t="s">
        <v>22</v>
      </c>
      <c r="D40" s="2">
        <v>105</v>
      </c>
      <c r="E40" s="2">
        <v>72</v>
      </c>
      <c r="F40" s="2">
        <v>89</v>
      </c>
      <c r="G40" s="2">
        <v>79</v>
      </c>
      <c r="H40" s="2">
        <v>99</v>
      </c>
      <c r="I40" s="2">
        <v>98</v>
      </c>
      <c r="J40" s="2">
        <v>116</v>
      </c>
      <c r="K40" s="2">
        <v>64</v>
      </c>
      <c r="L40" s="2">
        <v>73</v>
      </c>
      <c r="M40" s="2">
        <v>67</v>
      </c>
      <c r="N40" s="2">
        <v>100</v>
      </c>
      <c r="O40" s="2">
        <v>99</v>
      </c>
      <c r="P40" s="2">
        <v>72</v>
      </c>
      <c r="Q40" s="2">
        <v>72</v>
      </c>
      <c r="R40" s="2">
        <v>82</v>
      </c>
      <c r="S40" s="2">
        <v>68</v>
      </c>
      <c r="U40" t="str">
        <f t="shared" si="2"/>
        <v>Geoffrey Manboob 2015</v>
      </c>
      <c r="V40" t="str">
        <f t="shared" si="3"/>
        <v>Geoffrey Manboob</v>
      </c>
      <c r="W40" s="13">
        <f t="shared" si="4"/>
        <v>105</v>
      </c>
      <c r="X40" s="13">
        <f t="shared" si="5"/>
        <v>177</v>
      </c>
      <c r="Y40" s="13">
        <f t="shared" si="6"/>
        <v>266</v>
      </c>
      <c r="Z40" s="13">
        <f t="shared" si="7"/>
        <v>345</v>
      </c>
      <c r="AA40" s="13">
        <f t="shared" si="8"/>
        <v>444</v>
      </c>
      <c r="AB40" s="13">
        <f t="shared" si="9"/>
        <v>542</v>
      </c>
      <c r="AC40" s="13">
        <f t="shared" si="10"/>
        <v>658</v>
      </c>
      <c r="AD40" s="13">
        <f t="shared" si="11"/>
        <v>722</v>
      </c>
      <c r="AE40" s="13">
        <f t="shared" si="12"/>
        <v>795</v>
      </c>
      <c r="AF40" s="13">
        <f t="shared" si="13"/>
        <v>862</v>
      </c>
      <c r="AG40" s="13">
        <f t="shared" si="14"/>
        <v>962</v>
      </c>
      <c r="AH40" s="13">
        <f t="shared" si="15"/>
        <v>1061</v>
      </c>
      <c r="AI40" s="13">
        <f t="shared" si="16"/>
        <v>1133</v>
      </c>
      <c r="AJ40" s="13">
        <f t="shared" si="17"/>
        <v>1205</v>
      </c>
      <c r="AK40" s="13">
        <f t="shared" si="18"/>
        <v>1287</v>
      </c>
      <c r="AL40" s="13">
        <f t="shared" si="19"/>
        <v>1355</v>
      </c>
      <c r="AN40">
        <v>38</v>
      </c>
      <c r="AP40" t="s">
        <v>163</v>
      </c>
      <c r="AQ40">
        <f t="shared" si="22"/>
        <v>63</v>
      </c>
      <c r="AR40">
        <f t="shared" si="22"/>
        <v>153</v>
      </c>
      <c r="AS40">
        <f t="shared" si="22"/>
        <v>288</v>
      </c>
      <c r="AT40">
        <f t="shared" si="22"/>
        <v>361</v>
      </c>
      <c r="AU40">
        <f t="shared" si="22"/>
        <v>453</v>
      </c>
      <c r="AV40">
        <f t="shared" si="22"/>
        <v>533</v>
      </c>
      <c r="AW40">
        <f t="shared" si="22"/>
        <v>592</v>
      </c>
      <c r="AX40">
        <f t="shared" si="22"/>
        <v>694</v>
      </c>
      <c r="AY40">
        <f t="shared" si="22"/>
        <v>767</v>
      </c>
      <c r="AZ40">
        <f t="shared" si="22"/>
        <v>835</v>
      </c>
      <c r="BA40">
        <f t="shared" si="22"/>
        <v>901</v>
      </c>
      <c r="BB40">
        <f t="shared" si="22"/>
        <v>1022</v>
      </c>
      <c r="BC40">
        <f t="shared" si="22"/>
        <v>1109</v>
      </c>
      <c r="BD40">
        <f t="shared" si="22"/>
        <v>1182</v>
      </c>
      <c r="BE40">
        <f t="shared" si="22"/>
        <v>1275</v>
      </c>
      <c r="BF40">
        <f t="shared" si="22"/>
        <v>1362</v>
      </c>
    </row>
    <row r="41" spans="1:58">
      <c r="B41">
        <v>2016</v>
      </c>
      <c r="C41" t="s">
        <v>63</v>
      </c>
      <c r="D41" s="2">
        <v>76</v>
      </c>
      <c r="E41" s="2">
        <v>108</v>
      </c>
      <c r="F41" s="2">
        <v>77</v>
      </c>
      <c r="G41" s="2">
        <v>52</v>
      </c>
      <c r="H41" s="2">
        <v>61</v>
      </c>
      <c r="I41" s="2">
        <v>78</v>
      </c>
      <c r="J41" s="2">
        <v>87</v>
      </c>
      <c r="K41" s="2">
        <v>76</v>
      </c>
      <c r="L41" s="2">
        <v>79</v>
      </c>
      <c r="M41" s="2">
        <v>94</v>
      </c>
      <c r="N41" s="2">
        <v>73</v>
      </c>
      <c r="O41" s="2">
        <v>71</v>
      </c>
      <c r="P41" s="2">
        <v>54</v>
      </c>
      <c r="Q41" s="2">
        <v>60</v>
      </c>
      <c r="R41" s="2">
        <v>63</v>
      </c>
      <c r="S41" s="2">
        <v>69</v>
      </c>
      <c r="U41" t="str">
        <f t="shared" si="2"/>
        <v>Geoffrey Manboob 2016</v>
      </c>
      <c r="V41" t="str">
        <f t="shared" si="3"/>
        <v>Geoffrey Manboob</v>
      </c>
      <c r="W41" s="13">
        <f t="shared" si="4"/>
        <v>76</v>
      </c>
      <c r="X41" s="13">
        <f t="shared" si="5"/>
        <v>184</v>
      </c>
      <c r="Y41" s="13">
        <f t="shared" si="6"/>
        <v>261</v>
      </c>
      <c r="Z41" s="13">
        <f t="shared" si="7"/>
        <v>313</v>
      </c>
      <c r="AA41" s="13">
        <f t="shared" si="8"/>
        <v>374</v>
      </c>
      <c r="AB41" s="13">
        <f t="shared" si="9"/>
        <v>452</v>
      </c>
      <c r="AC41" s="13">
        <f t="shared" si="10"/>
        <v>539</v>
      </c>
      <c r="AD41" s="13">
        <f t="shared" si="11"/>
        <v>615</v>
      </c>
      <c r="AE41" s="13">
        <f t="shared" si="12"/>
        <v>694</v>
      </c>
      <c r="AF41" s="13">
        <f t="shared" si="13"/>
        <v>788</v>
      </c>
      <c r="AG41" s="13">
        <f t="shared" si="14"/>
        <v>861</v>
      </c>
      <c r="AH41" s="13">
        <f t="shared" si="15"/>
        <v>932</v>
      </c>
      <c r="AI41" s="13">
        <f t="shared" si="16"/>
        <v>986</v>
      </c>
      <c r="AJ41" s="13">
        <f t="shared" si="17"/>
        <v>1046</v>
      </c>
      <c r="AK41" s="13">
        <f t="shared" si="18"/>
        <v>1109</v>
      </c>
      <c r="AL41" s="13">
        <f t="shared" si="19"/>
        <v>1178</v>
      </c>
      <c r="AN41">
        <v>39</v>
      </c>
      <c r="AP41" t="s">
        <v>97</v>
      </c>
      <c r="AQ41">
        <f t="shared" si="22"/>
        <v>98</v>
      </c>
      <c r="AR41">
        <f t="shared" si="22"/>
        <v>187</v>
      </c>
      <c r="AS41">
        <f t="shared" si="22"/>
        <v>298</v>
      </c>
      <c r="AT41">
        <f t="shared" si="22"/>
        <v>393</v>
      </c>
      <c r="AU41">
        <f t="shared" si="22"/>
        <v>457</v>
      </c>
      <c r="AV41">
        <f t="shared" si="22"/>
        <v>538</v>
      </c>
      <c r="AW41">
        <f t="shared" si="22"/>
        <v>638</v>
      </c>
      <c r="AX41">
        <f t="shared" si="22"/>
        <v>696</v>
      </c>
      <c r="AY41">
        <f t="shared" si="22"/>
        <v>790</v>
      </c>
      <c r="AZ41">
        <f t="shared" si="22"/>
        <v>890</v>
      </c>
      <c r="BA41">
        <f t="shared" si="22"/>
        <v>982</v>
      </c>
      <c r="BB41">
        <f t="shared" si="22"/>
        <v>1065</v>
      </c>
      <c r="BC41">
        <f t="shared" si="22"/>
        <v>1108</v>
      </c>
      <c r="BD41">
        <f t="shared" si="22"/>
        <v>1179</v>
      </c>
      <c r="BE41">
        <f t="shared" si="22"/>
        <v>1263</v>
      </c>
      <c r="BF41">
        <f t="shared" si="22"/>
        <v>1313</v>
      </c>
    </row>
    <row r="42" spans="1:58">
      <c r="B42">
        <v>2017</v>
      </c>
      <c r="C42" t="s">
        <v>63</v>
      </c>
      <c r="D42" s="2">
        <v>57</v>
      </c>
      <c r="E42" s="2">
        <v>32</v>
      </c>
      <c r="F42" s="2">
        <v>88</v>
      </c>
      <c r="G42" s="2">
        <v>76</v>
      </c>
      <c r="H42" s="2">
        <v>59</v>
      </c>
      <c r="I42" s="2">
        <v>51</v>
      </c>
      <c r="J42" s="2">
        <v>66</v>
      </c>
      <c r="K42" s="2">
        <v>105</v>
      </c>
      <c r="L42" s="2">
        <v>73</v>
      </c>
      <c r="M42" s="2">
        <v>66</v>
      </c>
      <c r="N42" s="2">
        <v>95</v>
      </c>
      <c r="O42" s="2">
        <v>90</v>
      </c>
      <c r="P42" s="2">
        <v>78</v>
      </c>
      <c r="Q42" s="2">
        <v>94</v>
      </c>
      <c r="R42" s="2">
        <v>67</v>
      </c>
      <c r="S42" s="2">
        <v>45</v>
      </c>
      <c r="U42" t="str">
        <f t="shared" si="2"/>
        <v>Geoffrey Manboob 2017</v>
      </c>
      <c r="V42" t="str">
        <f t="shared" si="3"/>
        <v>Geoffrey Manboob</v>
      </c>
      <c r="W42" s="13">
        <f t="shared" si="4"/>
        <v>57</v>
      </c>
      <c r="X42" s="13">
        <f t="shared" si="5"/>
        <v>89</v>
      </c>
      <c r="Y42" s="13">
        <f t="shared" si="6"/>
        <v>177</v>
      </c>
      <c r="Z42" s="13">
        <f t="shared" si="7"/>
        <v>253</v>
      </c>
      <c r="AA42" s="13">
        <f t="shared" si="8"/>
        <v>312</v>
      </c>
      <c r="AB42" s="13">
        <f t="shared" si="9"/>
        <v>363</v>
      </c>
      <c r="AC42" s="13">
        <f t="shared" si="10"/>
        <v>429</v>
      </c>
      <c r="AD42" s="13">
        <f t="shared" si="11"/>
        <v>534</v>
      </c>
      <c r="AE42" s="13">
        <f t="shared" si="12"/>
        <v>607</v>
      </c>
      <c r="AF42" s="13">
        <f t="shared" si="13"/>
        <v>673</v>
      </c>
      <c r="AG42" s="13">
        <f t="shared" si="14"/>
        <v>768</v>
      </c>
      <c r="AH42" s="13">
        <f t="shared" si="15"/>
        <v>858</v>
      </c>
      <c r="AI42" s="13">
        <f t="shared" si="16"/>
        <v>936</v>
      </c>
      <c r="AJ42" s="13">
        <f t="shared" si="17"/>
        <v>1030</v>
      </c>
      <c r="AK42" s="13">
        <f t="shared" si="18"/>
        <v>1097</v>
      </c>
      <c r="AL42" s="13">
        <f t="shared" si="19"/>
        <v>1142</v>
      </c>
      <c r="AN42">
        <v>40</v>
      </c>
      <c r="AP42" t="s">
        <v>121</v>
      </c>
      <c r="AQ42">
        <f t="shared" si="22"/>
        <v>88</v>
      </c>
      <c r="AR42">
        <f t="shared" si="22"/>
        <v>165</v>
      </c>
      <c r="AS42">
        <f t="shared" si="22"/>
        <v>253</v>
      </c>
      <c r="AT42">
        <f t="shared" si="22"/>
        <v>329</v>
      </c>
      <c r="AU42">
        <f t="shared" si="22"/>
        <v>396</v>
      </c>
      <c r="AV42">
        <f t="shared" si="22"/>
        <v>488</v>
      </c>
      <c r="AW42">
        <f t="shared" si="22"/>
        <v>578</v>
      </c>
      <c r="AX42">
        <f t="shared" si="22"/>
        <v>707</v>
      </c>
      <c r="AY42">
        <f t="shared" si="22"/>
        <v>785</v>
      </c>
      <c r="AZ42">
        <f t="shared" si="22"/>
        <v>858</v>
      </c>
      <c r="BA42">
        <f t="shared" si="22"/>
        <v>911</v>
      </c>
      <c r="BB42">
        <f t="shared" si="22"/>
        <v>1000</v>
      </c>
      <c r="BC42">
        <f t="shared" si="22"/>
        <v>1102</v>
      </c>
      <c r="BD42">
        <f t="shared" si="22"/>
        <v>1156</v>
      </c>
      <c r="BE42">
        <f t="shared" si="22"/>
        <v>1231</v>
      </c>
      <c r="BF42">
        <f t="shared" si="22"/>
        <v>1292</v>
      </c>
    </row>
    <row r="43" spans="1:58">
      <c r="A43" t="s">
        <v>31</v>
      </c>
      <c r="B43">
        <v>2013</v>
      </c>
      <c r="C43" t="s">
        <v>63</v>
      </c>
      <c r="D43" s="2">
        <v>98</v>
      </c>
      <c r="E43" s="2">
        <v>102</v>
      </c>
      <c r="F43" s="2">
        <v>53</v>
      </c>
      <c r="G43" s="2">
        <v>75</v>
      </c>
      <c r="H43" s="2">
        <v>48</v>
      </c>
      <c r="I43" s="2">
        <v>81</v>
      </c>
      <c r="J43" s="2">
        <v>94</v>
      </c>
      <c r="K43" s="2">
        <v>78</v>
      </c>
      <c r="L43" s="2">
        <v>100</v>
      </c>
      <c r="M43" s="2">
        <v>60</v>
      </c>
      <c r="N43" s="2">
        <v>86</v>
      </c>
      <c r="O43" s="2">
        <v>64</v>
      </c>
      <c r="P43" s="2">
        <v>102</v>
      </c>
      <c r="Q43" s="2">
        <v>73</v>
      </c>
      <c r="R43" s="2">
        <v>92</v>
      </c>
      <c r="S43" s="2">
        <v>48</v>
      </c>
      <c r="U43" t="str">
        <f t="shared" si="2"/>
        <v>Ian Kulkowski 2013</v>
      </c>
      <c r="V43" t="str">
        <f t="shared" si="3"/>
        <v>Ian Kulkowski</v>
      </c>
      <c r="W43" s="13">
        <f t="shared" si="4"/>
        <v>98</v>
      </c>
      <c r="X43" s="13">
        <f t="shared" si="5"/>
        <v>200</v>
      </c>
      <c r="Y43" s="13">
        <f t="shared" si="6"/>
        <v>253</v>
      </c>
      <c r="Z43" s="13">
        <f t="shared" si="7"/>
        <v>328</v>
      </c>
      <c r="AA43" s="13">
        <f t="shared" si="8"/>
        <v>376</v>
      </c>
      <c r="AB43" s="13">
        <f t="shared" si="9"/>
        <v>457</v>
      </c>
      <c r="AC43" s="13">
        <f t="shared" si="10"/>
        <v>551</v>
      </c>
      <c r="AD43" s="13">
        <f t="shared" si="11"/>
        <v>629</v>
      </c>
      <c r="AE43" s="13">
        <f t="shared" si="12"/>
        <v>729</v>
      </c>
      <c r="AF43" s="13">
        <f t="shared" si="13"/>
        <v>789</v>
      </c>
      <c r="AG43" s="13">
        <f t="shared" si="14"/>
        <v>875</v>
      </c>
      <c r="AH43" s="13">
        <f t="shared" si="15"/>
        <v>939</v>
      </c>
      <c r="AI43" s="13">
        <f t="shared" si="16"/>
        <v>1041</v>
      </c>
      <c r="AJ43" s="13">
        <f t="shared" si="17"/>
        <v>1114</v>
      </c>
      <c r="AK43" s="13">
        <f t="shared" si="18"/>
        <v>1206</v>
      </c>
      <c r="AL43" s="13">
        <f t="shared" si="19"/>
        <v>1254</v>
      </c>
      <c r="AN43">
        <v>41</v>
      </c>
      <c r="AP43" t="s">
        <v>119</v>
      </c>
      <c r="AQ43">
        <f t="shared" ref="AQ43:BF52" si="23">VLOOKUP($AP43, $U$3:$AL$94,AQ$2+2, FALSE)</f>
        <v>102</v>
      </c>
      <c r="AR43">
        <f t="shared" si="23"/>
        <v>212</v>
      </c>
      <c r="AS43">
        <f t="shared" si="23"/>
        <v>260</v>
      </c>
      <c r="AT43">
        <f t="shared" si="23"/>
        <v>364</v>
      </c>
      <c r="AU43">
        <f t="shared" si="23"/>
        <v>452</v>
      </c>
      <c r="AV43">
        <f t="shared" si="23"/>
        <v>506</v>
      </c>
      <c r="AW43">
        <f t="shared" si="23"/>
        <v>604</v>
      </c>
      <c r="AX43">
        <f t="shared" si="23"/>
        <v>688</v>
      </c>
      <c r="AY43">
        <f t="shared" si="23"/>
        <v>776</v>
      </c>
      <c r="AZ43">
        <f t="shared" si="23"/>
        <v>872</v>
      </c>
      <c r="BA43">
        <f t="shared" si="23"/>
        <v>942</v>
      </c>
      <c r="BB43">
        <f t="shared" si="23"/>
        <v>1007</v>
      </c>
      <c r="BC43">
        <f t="shared" si="23"/>
        <v>1093</v>
      </c>
      <c r="BD43">
        <f t="shared" si="23"/>
        <v>1169</v>
      </c>
      <c r="BE43">
        <f t="shared" si="23"/>
        <v>1247</v>
      </c>
      <c r="BF43">
        <f t="shared" si="23"/>
        <v>1321</v>
      </c>
    </row>
    <row r="44" spans="1:58">
      <c r="B44">
        <v>2014</v>
      </c>
      <c r="C44" t="s">
        <v>63</v>
      </c>
      <c r="D44" s="2">
        <v>75</v>
      </c>
      <c r="E44" s="2">
        <v>94</v>
      </c>
      <c r="F44" s="2">
        <v>80</v>
      </c>
      <c r="G44" s="2">
        <v>98</v>
      </c>
      <c r="H44" s="2">
        <v>97</v>
      </c>
      <c r="I44" s="2">
        <v>69</v>
      </c>
      <c r="J44" s="2">
        <v>99</v>
      </c>
      <c r="K44" s="2">
        <v>81</v>
      </c>
      <c r="L44" s="2">
        <v>87</v>
      </c>
      <c r="M44" s="2">
        <v>87</v>
      </c>
      <c r="N44" s="2">
        <v>67</v>
      </c>
      <c r="O44" s="2">
        <v>115</v>
      </c>
      <c r="P44" s="2">
        <v>78</v>
      </c>
      <c r="Q44" s="2">
        <v>68</v>
      </c>
      <c r="R44" s="2">
        <v>107</v>
      </c>
      <c r="S44" s="2">
        <v>80</v>
      </c>
      <c r="U44" t="str">
        <f t="shared" si="2"/>
        <v>Ian Kulkowski 2014</v>
      </c>
      <c r="V44" t="str">
        <f t="shared" si="3"/>
        <v>Ian Kulkowski</v>
      </c>
      <c r="W44" s="13">
        <f t="shared" si="4"/>
        <v>75</v>
      </c>
      <c r="X44" s="13">
        <f t="shared" si="5"/>
        <v>169</v>
      </c>
      <c r="Y44" s="13">
        <f t="shared" si="6"/>
        <v>249</v>
      </c>
      <c r="Z44" s="13">
        <f t="shared" si="7"/>
        <v>347</v>
      </c>
      <c r="AA44" s="13">
        <f t="shared" si="8"/>
        <v>444</v>
      </c>
      <c r="AB44" s="13">
        <f t="shared" si="9"/>
        <v>513</v>
      </c>
      <c r="AC44" s="13">
        <f t="shared" si="10"/>
        <v>612</v>
      </c>
      <c r="AD44" s="13">
        <f t="shared" si="11"/>
        <v>693</v>
      </c>
      <c r="AE44" s="13">
        <f t="shared" si="12"/>
        <v>780</v>
      </c>
      <c r="AF44" s="13">
        <f t="shared" si="13"/>
        <v>867</v>
      </c>
      <c r="AG44" s="13">
        <f t="shared" si="14"/>
        <v>934</v>
      </c>
      <c r="AH44" s="13">
        <f t="shared" si="15"/>
        <v>1049</v>
      </c>
      <c r="AI44" s="13">
        <f t="shared" si="16"/>
        <v>1127</v>
      </c>
      <c r="AJ44" s="13">
        <f t="shared" si="17"/>
        <v>1195</v>
      </c>
      <c r="AK44" s="13">
        <f t="shared" si="18"/>
        <v>1302</v>
      </c>
      <c r="AL44" s="13">
        <f t="shared" si="19"/>
        <v>1382</v>
      </c>
      <c r="AN44">
        <v>42</v>
      </c>
      <c r="AP44" t="s">
        <v>145</v>
      </c>
      <c r="AQ44">
        <f t="shared" si="23"/>
        <v>87</v>
      </c>
      <c r="AR44">
        <f t="shared" si="23"/>
        <v>173</v>
      </c>
      <c r="AS44">
        <f t="shared" si="23"/>
        <v>239</v>
      </c>
      <c r="AT44">
        <f t="shared" si="23"/>
        <v>336</v>
      </c>
      <c r="AU44">
        <f t="shared" si="23"/>
        <v>489</v>
      </c>
      <c r="AV44">
        <f t="shared" si="23"/>
        <v>565</v>
      </c>
      <c r="AW44">
        <f t="shared" si="23"/>
        <v>645</v>
      </c>
      <c r="AX44">
        <f t="shared" si="23"/>
        <v>721</v>
      </c>
      <c r="AY44">
        <f t="shared" si="23"/>
        <v>841</v>
      </c>
      <c r="AZ44">
        <f t="shared" si="23"/>
        <v>926</v>
      </c>
      <c r="BA44">
        <f t="shared" si="23"/>
        <v>971</v>
      </c>
      <c r="BB44">
        <f t="shared" si="23"/>
        <v>1027</v>
      </c>
      <c r="BC44">
        <f t="shared" si="23"/>
        <v>1092</v>
      </c>
      <c r="BD44">
        <f t="shared" si="23"/>
        <v>1197</v>
      </c>
      <c r="BE44">
        <f t="shared" si="23"/>
        <v>1274</v>
      </c>
      <c r="BF44">
        <f t="shared" si="23"/>
        <v>1350</v>
      </c>
    </row>
    <row r="45" spans="1:58">
      <c r="B45">
        <v>2015</v>
      </c>
      <c r="C45" t="s">
        <v>63</v>
      </c>
      <c r="D45" s="2">
        <v>70</v>
      </c>
      <c r="E45" s="2">
        <v>51</v>
      </c>
      <c r="F45" s="2">
        <v>75</v>
      </c>
      <c r="G45" s="2">
        <v>101</v>
      </c>
      <c r="H45" s="2">
        <v>96</v>
      </c>
      <c r="I45" s="2">
        <v>105</v>
      </c>
      <c r="J45" s="2">
        <v>57</v>
      </c>
      <c r="K45" s="2">
        <v>99</v>
      </c>
      <c r="L45" s="2">
        <v>96</v>
      </c>
      <c r="M45" s="2">
        <v>83</v>
      </c>
      <c r="N45" s="2">
        <v>73</v>
      </c>
      <c r="O45" s="2">
        <v>70</v>
      </c>
      <c r="P45" s="2">
        <v>95</v>
      </c>
      <c r="Q45" s="2">
        <v>74</v>
      </c>
      <c r="R45" s="2">
        <v>91</v>
      </c>
      <c r="S45" s="2">
        <v>79</v>
      </c>
      <c r="U45" t="str">
        <f t="shared" si="2"/>
        <v>Ian Kulkowski 2015</v>
      </c>
      <c r="V45" t="str">
        <f t="shared" si="3"/>
        <v>Ian Kulkowski</v>
      </c>
      <c r="W45" s="13">
        <f t="shared" si="4"/>
        <v>70</v>
      </c>
      <c r="X45" s="13">
        <f t="shared" si="5"/>
        <v>121</v>
      </c>
      <c r="Y45" s="13">
        <f t="shared" si="6"/>
        <v>196</v>
      </c>
      <c r="Z45" s="13">
        <f t="shared" si="7"/>
        <v>297</v>
      </c>
      <c r="AA45" s="13">
        <f t="shared" si="8"/>
        <v>393</v>
      </c>
      <c r="AB45" s="13">
        <f t="shared" si="9"/>
        <v>498</v>
      </c>
      <c r="AC45" s="13">
        <f t="shared" si="10"/>
        <v>555</v>
      </c>
      <c r="AD45" s="13">
        <f t="shared" si="11"/>
        <v>654</v>
      </c>
      <c r="AE45" s="13">
        <f t="shared" si="12"/>
        <v>750</v>
      </c>
      <c r="AF45" s="13">
        <f t="shared" si="13"/>
        <v>833</v>
      </c>
      <c r="AG45" s="13">
        <f t="shared" si="14"/>
        <v>906</v>
      </c>
      <c r="AH45" s="13">
        <f t="shared" si="15"/>
        <v>976</v>
      </c>
      <c r="AI45" s="13">
        <f t="shared" si="16"/>
        <v>1071</v>
      </c>
      <c r="AJ45" s="13">
        <f t="shared" si="17"/>
        <v>1145</v>
      </c>
      <c r="AK45" s="13">
        <f t="shared" si="18"/>
        <v>1236</v>
      </c>
      <c r="AL45" s="13">
        <f t="shared" si="19"/>
        <v>1315</v>
      </c>
      <c r="AN45">
        <v>43</v>
      </c>
      <c r="AP45" t="s">
        <v>164</v>
      </c>
      <c r="AQ45">
        <f t="shared" si="23"/>
        <v>79</v>
      </c>
      <c r="AR45">
        <f t="shared" si="23"/>
        <v>158</v>
      </c>
      <c r="AS45">
        <f t="shared" si="23"/>
        <v>215</v>
      </c>
      <c r="AT45">
        <f t="shared" si="23"/>
        <v>308</v>
      </c>
      <c r="AU45">
        <f t="shared" si="23"/>
        <v>367</v>
      </c>
      <c r="AV45">
        <f t="shared" si="23"/>
        <v>463</v>
      </c>
      <c r="AW45">
        <f t="shared" si="23"/>
        <v>567</v>
      </c>
      <c r="AX45">
        <f t="shared" si="23"/>
        <v>691</v>
      </c>
      <c r="AY45">
        <f t="shared" si="23"/>
        <v>757</v>
      </c>
      <c r="AZ45">
        <f t="shared" si="23"/>
        <v>854</v>
      </c>
      <c r="BA45">
        <f t="shared" si="23"/>
        <v>942</v>
      </c>
      <c r="BB45">
        <f t="shared" si="23"/>
        <v>1028</v>
      </c>
      <c r="BC45">
        <f t="shared" si="23"/>
        <v>1091</v>
      </c>
      <c r="BD45">
        <f t="shared" si="23"/>
        <v>1233</v>
      </c>
      <c r="BE45">
        <f t="shared" si="23"/>
        <v>1322</v>
      </c>
      <c r="BF45">
        <f t="shared" si="23"/>
        <v>1417</v>
      </c>
    </row>
    <row r="46" spans="1:58">
      <c r="B46">
        <v>2016</v>
      </c>
      <c r="C46" t="s">
        <v>63</v>
      </c>
      <c r="D46" s="2">
        <v>84</v>
      </c>
      <c r="E46" s="2">
        <v>76</v>
      </c>
      <c r="F46" s="2">
        <v>112</v>
      </c>
      <c r="G46" s="2">
        <v>92</v>
      </c>
      <c r="H46" s="2">
        <v>85</v>
      </c>
      <c r="I46" s="2">
        <v>62</v>
      </c>
      <c r="J46" s="2">
        <v>75</v>
      </c>
      <c r="K46" s="2">
        <v>93</v>
      </c>
      <c r="L46" s="2">
        <v>91</v>
      </c>
      <c r="M46" s="2">
        <v>71</v>
      </c>
      <c r="N46" s="2">
        <v>102</v>
      </c>
      <c r="O46" s="2">
        <v>72</v>
      </c>
      <c r="P46" s="2">
        <v>51</v>
      </c>
      <c r="Q46" s="2">
        <v>77</v>
      </c>
      <c r="R46" s="2">
        <v>97</v>
      </c>
      <c r="S46" s="2">
        <v>55</v>
      </c>
      <c r="U46" t="str">
        <f t="shared" si="2"/>
        <v>Ian Kulkowski 2016</v>
      </c>
      <c r="V46" t="str">
        <f t="shared" si="3"/>
        <v>Ian Kulkowski</v>
      </c>
      <c r="W46" s="13">
        <f t="shared" si="4"/>
        <v>84</v>
      </c>
      <c r="X46" s="13">
        <f t="shared" si="5"/>
        <v>160</v>
      </c>
      <c r="Y46" s="13">
        <f t="shared" si="6"/>
        <v>272</v>
      </c>
      <c r="Z46" s="13">
        <f t="shared" si="7"/>
        <v>364</v>
      </c>
      <c r="AA46" s="13">
        <f t="shared" si="8"/>
        <v>449</v>
      </c>
      <c r="AB46" s="13">
        <f t="shared" si="9"/>
        <v>511</v>
      </c>
      <c r="AC46" s="13">
        <f t="shared" si="10"/>
        <v>586</v>
      </c>
      <c r="AD46" s="13">
        <f t="shared" si="11"/>
        <v>679</v>
      </c>
      <c r="AE46" s="13">
        <f t="shared" si="12"/>
        <v>770</v>
      </c>
      <c r="AF46" s="13">
        <f t="shared" si="13"/>
        <v>841</v>
      </c>
      <c r="AG46" s="13">
        <f t="shared" si="14"/>
        <v>943</v>
      </c>
      <c r="AH46" s="13">
        <f t="shared" si="15"/>
        <v>1015</v>
      </c>
      <c r="AI46" s="13">
        <f t="shared" si="16"/>
        <v>1066</v>
      </c>
      <c r="AJ46" s="13">
        <f t="shared" si="17"/>
        <v>1143</v>
      </c>
      <c r="AK46" s="13">
        <f t="shared" si="18"/>
        <v>1240</v>
      </c>
      <c r="AL46" s="13">
        <f t="shared" si="19"/>
        <v>1295</v>
      </c>
      <c r="AN46">
        <v>44</v>
      </c>
      <c r="AP46" t="s">
        <v>136</v>
      </c>
      <c r="AQ46">
        <f t="shared" si="23"/>
        <v>98</v>
      </c>
      <c r="AR46">
        <f t="shared" si="23"/>
        <v>175</v>
      </c>
      <c r="AS46">
        <f t="shared" si="23"/>
        <v>237</v>
      </c>
      <c r="AT46">
        <f t="shared" si="23"/>
        <v>335</v>
      </c>
      <c r="AU46">
        <f t="shared" si="23"/>
        <v>399</v>
      </c>
      <c r="AV46">
        <f t="shared" si="23"/>
        <v>485</v>
      </c>
      <c r="AW46">
        <f t="shared" si="23"/>
        <v>553</v>
      </c>
      <c r="AX46">
        <f t="shared" si="23"/>
        <v>643</v>
      </c>
      <c r="AY46">
        <f t="shared" si="23"/>
        <v>750</v>
      </c>
      <c r="AZ46">
        <f t="shared" si="23"/>
        <v>844</v>
      </c>
      <c r="BA46">
        <f t="shared" si="23"/>
        <v>922</v>
      </c>
      <c r="BB46">
        <f t="shared" si="23"/>
        <v>1002</v>
      </c>
      <c r="BC46">
        <f t="shared" si="23"/>
        <v>1084</v>
      </c>
      <c r="BD46">
        <f t="shared" si="23"/>
        <v>1130</v>
      </c>
      <c r="BE46">
        <f t="shared" si="23"/>
        <v>1201</v>
      </c>
      <c r="BF46">
        <f t="shared" si="23"/>
        <v>1305</v>
      </c>
    </row>
    <row r="47" spans="1:58">
      <c r="B47">
        <v>2017</v>
      </c>
      <c r="C47" t="s">
        <v>22</v>
      </c>
      <c r="D47" s="2">
        <v>66</v>
      </c>
      <c r="E47" s="2">
        <v>96</v>
      </c>
      <c r="F47" s="2">
        <v>73</v>
      </c>
      <c r="G47" s="2">
        <v>64</v>
      </c>
      <c r="H47" s="2">
        <v>61</v>
      </c>
      <c r="I47" s="2">
        <v>102</v>
      </c>
      <c r="J47" s="2">
        <v>99</v>
      </c>
      <c r="K47" s="2">
        <v>77</v>
      </c>
      <c r="L47" s="2">
        <v>90</v>
      </c>
      <c r="M47" s="2">
        <v>69</v>
      </c>
      <c r="N47" s="2">
        <v>57</v>
      </c>
      <c r="O47" s="2">
        <v>66</v>
      </c>
      <c r="P47" s="2">
        <v>95</v>
      </c>
      <c r="Q47" s="2">
        <v>61</v>
      </c>
      <c r="R47" s="2">
        <v>101</v>
      </c>
      <c r="S47" s="2">
        <v>65</v>
      </c>
      <c r="U47" t="str">
        <f t="shared" si="2"/>
        <v>Ian Kulkowski 2017</v>
      </c>
      <c r="V47" t="str">
        <f t="shared" si="3"/>
        <v>Ian Kulkowski</v>
      </c>
      <c r="W47" s="13">
        <f t="shared" si="4"/>
        <v>66</v>
      </c>
      <c r="X47" s="13">
        <f t="shared" si="5"/>
        <v>162</v>
      </c>
      <c r="Y47" s="13">
        <f t="shared" si="6"/>
        <v>235</v>
      </c>
      <c r="Z47" s="13">
        <f t="shared" si="7"/>
        <v>299</v>
      </c>
      <c r="AA47" s="13">
        <f t="shared" si="8"/>
        <v>360</v>
      </c>
      <c r="AB47" s="13">
        <f t="shared" si="9"/>
        <v>462</v>
      </c>
      <c r="AC47" s="13">
        <f t="shared" si="10"/>
        <v>561</v>
      </c>
      <c r="AD47" s="13">
        <f t="shared" si="11"/>
        <v>638</v>
      </c>
      <c r="AE47" s="13">
        <f t="shared" si="12"/>
        <v>728</v>
      </c>
      <c r="AF47" s="13">
        <f t="shared" si="13"/>
        <v>797</v>
      </c>
      <c r="AG47" s="13">
        <f t="shared" si="14"/>
        <v>854</v>
      </c>
      <c r="AH47" s="13">
        <f t="shared" si="15"/>
        <v>920</v>
      </c>
      <c r="AI47" s="13">
        <f t="shared" si="16"/>
        <v>1015</v>
      </c>
      <c r="AJ47" s="13">
        <f t="shared" si="17"/>
        <v>1076</v>
      </c>
      <c r="AK47" s="13">
        <f t="shared" si="18"/>
        <v>1177</v>
      </c>
      <c r="AL47" s="13">
        <f t="shared" si="19"/>
        <v>1242</v>
      </c>
      <c r="AN47">
        <v>45</v>
      </c>
      <c r="AP47" t="s">
        <v>170</v>
      </c>
      <c r="AQ47">
        <f t="shared" si="23"/>
        <v>107</v>
      </c>
      <c r="AR47">
        <f t="shared" si="23"/>
        <v>213</v>
      </c>
      <c r="AS47">
        <f t="shared" si="23"/>
        <v>271</v>
      </c>
      <c r="AT47">
        <f t="shared" si="23"/>
        <v>401</v>
      </c>
      <c r="AU47">
        <f t="shared" si="23"/>
        <v>485</v>
      </c>
      <c r="AV47">
        <f t="shared" si="23"/>
        <v>538</v>
      </c>
      <c r="AW47">
        <f t="shared" si="23"/>
        <v>625</v>
      </c>
      <c r="AX47">
        <f t="shared" si="23"/>
        <v>688</v>
      </c>
      <c r="AY47">
        <f t="shared" si="23"/>
        <v>773</v>
      </c>
      <c r="AZ47">
        <f t="shared" si="23"/>
        <v>875</v>
      </c>
      <c r="BA47">
        <f t="shared" si="23"/>
        <v>942</v>
      </c>
      <c r="BB47">
        <f t="shared" si="23"/>
        <v>999</v>
      </c>
      <c r="BC47">
        <f t="shared" si="23"/>
        <v>1080</v>
      </c>
      <c r="BD47">
        <f t="shared" si="23"/>
        <v>1120</v>
      </c>
      <c r="BE47">
        <f t="shared" si="23"/>
        <v>1199</v>
      </c>
      <c r="BF47">
        <f t="shared" si="23"/>
        <v>1287</v>
      </c>
    </row>
    <row r="48" spans="1:58">
      <c r="A48" t="s">
        <v>28</v>
      </c>
      <c r="B48">
        <v>2013</v>
      </c>
      <c r="C48" t="s">
        <v>22</v>
      </c>
      <c r="D48" s="2">
        <v>126</v>
      </c>
      <c r="E48" s="2">
        <v>97</v>
      </c>
      <c r="F48" s="2">
        <v>119</v>
      </c>
      <c r="G48" s="2">
        <v>100</v>
      </c>
      <c r="H48" s="2">
        <v>87</v>
      </c>
      <c r="I48" s="2">
        <v>84</v>
      </c>
      <c r="J48" s="2">
        <v>102</v>
      </c>
      <c r="K48" s="2">
        <v>108</v>
      </c>
      <c r="L48" s="2">
        <v>83</v>
      </c>
      <c r="M48" s="2">
        <v>83</v>
      </c>
      <c r="N48" s="2">
        <v>88</v>
      </c>
      <c r="O48" s="2">
        <v>67</v>
      </c>
      <c r="P48" s="2">
        <v>67</v>
      </c>
      <c r="Q48" s="2">
        <v>118</v>
      </c>
      <c r="R48" s="2">
        <v>56</v>
      </c>
      <c r="S48" s="2">
        <v>105</v>
      </c>
      <c r="U48" t="str">
        <f t="shared" si="2"/>
        <v>James Goodson 2013</v>
      </c>
      <c r="V48" t="str">
        <f t="shared" si="3"/>
        <v>James Goodson</v>
      </c>
      <c r="W48" s="13">
        <f t="shared" si="4"/>
        <v>126</v>
      </c>
      <c r="X48" s="13">
        <f t="shared" si="5"/>
        <v>223</v>
      </c>
      <c r="Y48" s="13">
        <f t="shared" si="6"/>
        <v>342</v>
      </c>
      <c r="Z48" s="13">
        <f t="shared" si="7"/>
        <v>442</v>
      </c>
      <c r="AA48" s="13">
        <f t="shared" si="8"/>
        <v>529</v>
      </c>
      <c r="AB48" s="13">
        <f t="shared" si="9"/>
        <v>613</v>
      </c>
      <c r="AC48" s="13">
        <f t="shared" si="10"/>
        <v>715</v>
      </c>
      <c r="AD48" s="13">
        <f t="shared" si="11"/>
        <v>823</v>
      </c>
      <c r="AE48" s="13">
        <f t="shared" si="12"/>
        <v>906</v>
      </c>
      <c r="AF48" s="13">
        <f t="shared" si="13"/>
        <v>989</v>
      </c>
      <c r="AG48" s="13">
        <f t="shared" si="14"/>
        <v>1077</v>
      </c>
      <c r="AH48" s="13">
        <f t="shared" si="15"/>
        <v>1144</v>
      </c>
      <c r="AI48" s="13">
        <f t="shared" si="16"/>
        <v>1211</v>
      </c>
      <c r="AJ48" s="13">
        <f t="shared" si="17"/>
        <v>1329</v>
      </c>
      <c r="AK48" s="13">
        <f t="shared" si="18"/>
        <v>1385</v>
      </c>
      <c r="AL48" s="13">
        <f t="shared" si="19"/>
        <v>1490</v>
      </c>
      <c r="AN48">
        <v>46</v>
      </c>
      <c r="AP48" t="s">
        <v>124</v>
      </c>
      <c r="AQ48">
        <f t="shared" si="23"/>
        <v>104</v>
      </c>
      <c r="AR48">
        <f t="shared" si="23"/>
        <v>178</v>
      </c>
      <c r="AS48">
        <f t="shared" si="23"/>
        <v>284</v>
      </c>
      <c r="AT48">
        <f t="shared" si="23"/>
        <v>364</v>
      </c>
      <c r="AU48">
        <f t="shared" si="23"/>
        <v>440</v>
      </c>
      <c r="AV48">
        <f t="shared" si="23"/>
        <v>533</v>
      </c>
      <c r="AW48">
        <f t="shared" si="23"/>
        <v>615</v>
      </c>
      <c r="AX48">
        <f t="shared" si="23"/>
        <v>670</v>
      </c>
      <c r="AY48">
        <f t="shared" si="23"/>
        <v>765</v>
      </c>
      <c r="AZ48">
        <f t="shared" si="23"/>
        <v>811</v>
      </c>
      <c r="BA48">
        <f t="shared" si="23"/>
        <v>896</v>
      </c>
      <c r="BB48">
        <f t="shared" si="23"/>
        <v>998</v>
      </c>
      <c r="BC48">
        <f t="shared" si="23"/>
        <v>1080</v>
      </c>
      <c r="BD48">
        <f t="shared" si="23"/>
        <v>1141</v>
      </c>
      <c r="BE48">
        <f t="shared" si="23"/>
        <v>1191</v>
      </c>
      <c r="BF48">
        <f t="shared" si="23"/>
        <v>1250</v>
      </c>
    </row>
    <row r="49" spans="1:58">
      <c r="B49">
        <v>2014</v>
      </c>
      <c r="C49" t="s">
        <v>63</v>
      </c>
      <c r="D49" s="2">
        <v>101</v>
      </c>
      <c r="E49" s="2">
        <v>89</v>
      </c>
      <c r="F49" s="2">
        <v>69</v>
      </c>
      <c r="G49" s="2">
        <v>87</v>
      </c>
      <c r="H49" s="2">
        <v>67</v>
      </c>
      <c r="I49" s="2">
        <v>78</v>
      </c>
      <c r="J49" s="2">
        <v>90</v>
      </c>
      <c r="K49" s="2">
        <v>104</v>
      </c>
      <c r="L49" s="2">
        <v>91</v>
      </c>
      <c r="M49" s="2">
        <v>116</v>
      </c>
      <c r="N49" s="2">
        <v>91</v>
      </c>
      <c r="O49" s="2">
        <v>87</v>
      </c>
      <c r="P49" s="2">
        <v>111</v>
      </c>
      <c r="Q49" s="2">
        <v>99</v>
      </c>
      <c r="R49" s="2">
        <v>75</v>
      </c>
      <c r="S49" s="2">
        <v>64</v>
      </c>
      <c r="U49" t="str">
        <f t="shared" si="2"/>
        <v>James Goodson 2014</v>
      </c>
      <c r="V49" t="str">
        <f t="shared" si="3"/>
        <v>James Goodson</v>
      </c>
      <c r="W49" s="13">
        <f t="shared" si="4"/>
        <v>101</v>
      </c>
      <c r="X49" s="13">
        <f t="shared" si="5"/>
        <v>190</v>
      </c>
      <c r="Y49" s="13">
        <f t="shared" si="6"/>
        <v>259</v>
      </c>
      <c r="Z49" s="13">
        <f t="shared" si="7"/>
        <v>346</v>
      </c>
      <c r="AA49" s="13">
        <f t="shared" si="8"/>
        <v>413</v>
      </c>
      <c r="AB49" s="13">
        <f t="shared" si="9"/>
        <v>491</v>
      </c>
      <c r="AC49" s="13">
        <f t="shared" si="10"/>
        <v>581</v>
      </c>
      <c r="AD49" s="13">
        <f t="shared" si="11"/>
        <v>685</v>
      </c>
      <c r="AE49" s="13">
        <f t="shared" si="12"/>
        <v>776</v>
      </c>
      <c r="AF49" s="13">
        <f t="shared" si="13"/>
        <v>892</v>
      </c>
      <c r="AG49" s="13">
        <f t="shared" si="14"/>
        <v>983</v>
      </c>
      <c r="AH49" s="13">
        <f t="shared" si="15"/>
        <v>1070</v>
      </c>
      <c r="AI49" s="13">
        <f t="shared" si="16"/>
        <v>1181</v>
      </c>
      <c r="AJ49" s="13">
        <f t="shared" si="17"/>
        <v>1280</v>
      </c>
      <c r="AK49" s="13">
        <f t="shared" si="18"/>
        <v>1355</v>
      </c>
      <c r="AL49" s="13">
        <f t="shared" si="19"/>
        <v>1419</v>
      </c>
      <c r="AN49">
        <v>47</v>
      </c>
      <c r="AP49" t="s">
        <v>132</v>
      </c>
      <c r="AQ49">
        <f t="shared" si="23"/>
        <v>70</v>
      </c>
      <c r="AR49">
        <f t="shared" si="23"/>
        <v>121</v>
      </c>
      <c r="AS49">
        <f t="shared" si="23"/>
        <v>196</v>
      </c>
      <c r="AT49">
        <f t="shared" si="23"/>
        <v>297</v>
      </c>
      <c r="AU49">
        <f t="shared" si="23"/>
        <v>393</v>
      </c>
      <c r="AV49">
        <f t="shared" si="23"/>
        <v>498</v>
      </c>
      <c r="AW49">
        <f t="shared" si="23"/>
        <v>555</v>
      </c>
      <c r="AX49">
        <f t="shared" si="23"/>
        <v>654</v>
      </c>
      <c r="AY49">
        <f t="shared" si="23"/>
        <v>750</v>
      </c>
      <c r="AZ49">
        <f t="shared" si="23"/>
        <v>833</v>
      </c>
      <c r="BA49">
        <f t="shared" si="23"/>
        <v>906</v>
      </c>
      <c r="BB49">
        <f t="shared" si="23"/>
        <v>976</v>
      </c>
      <c r="BC49">
        <f t="shared" si="23"/>
        <v>1071</v>
      </c>
      <c r="BD49">
        <f t="shared" si="23"/>
        <v>1145</v>
      </c>
      <c r="BE49">
        <f t="shared" si="23"/>
        <v>1236</v>
      </c>
      <c r="BF49">
        <f t="shared" si="23"/>
        <v>1315</v>
      </c>
    </row>
    <row r="50" spans="1:58">
      <c r="B50">
        <v>2015</v>
      </c>
      <c r="C50" t="s">
        <v>63</v>
      </c>
      <c r="D50" s="2">
        <v>98</v>
      </c>
      <c r="E50" s="2">
        <v>77</v>
      </c>
      <c r="F50" s="2">
        <v>62</v>
      </c>
      <c r="G50" s="2">
        <v>98</v>
      </c>
      <c r="H50" s="2">
        <v>64</v>
      </c>
      <c r="I50" s="2">
        <v>86</v>
      </c>
      <c r="J50" s="2">
        <v>68</v>
      </c>
      <c r="K50" s="2">
        <v>90</v>
      </c>
      <c r="L50" s="2">
        <v>107</v>
      </c>
      <c r="M50" s="2">
        <v>94</v>
      </c>
      <c r="N50" s="2">
        <v>78</v>
      </c>
      <c r="O50" s="2">
        <v>80</v>
      </c>
      <c r="P50" s="2">
        <v>82</v>
      </c>
      <c r="Q50" s="2">
        <v>46</v>
      </c>
      <c r="R50" s="2">
        <v>71</v>
      </c>
      <c r="S50" s="2">
        <v>104</v>
      </c>
      <c r="U50" t="str">
        <f t="shared" si="2"/>
        <v>James Goodson 2015</v>
      </c>
      <c r="V50" t="str">
        <f t="shared" si="3"/>
        <v>James Goodson</v>
      </c>
      <c r="W50" s="13">
        <f t="shared" si="4"/>
        <v>98</v>
      </c>
      <c r="X50" s="13">
        <f t="shared" si="5"/>
        <v>175</v>
      </c>
      <c r="Y50" s="13">
        <f t="shared" si="6"/>
        <v>237</v>
      </c>
      <c r="Z50" s="13">
        <f t="shared" si="7"/>
        <v>335</v>
      </c>
      <c r="AA50" s="13">
        <f t="shared" si="8"/>
        <v>399</v>
      </c>
      <c r="AB50" s="13">
        <f t="shared" si="9"/>
        <v>485</v>
      </c>
      <c r="AC50" s="13">
        <f t="shared" si="10"/>
        <v>553</v>
      </c>
      <c r="AD50" s="13">
        <f t="shared" si="11"/>
        <v>643</v>
      </c>
      <c r="AE50" s="13">
        <f t="shared" si="12"/>
        <v>750</v>
      </c>
      <c r="AF50" s="13">
        <f t="shared" si="13"/>
        <v>844</v>
      </c>
      <c r="AG50" s="13">
        <f t="shared" si="14"/>
        <v>922</v>
      </c>
      <c r="AH50" s="13">
        <f t="shared" si="15"/>
        <v>1002</v>
      </c>
      <c r="AI50" s="13">
        <f t="shared" si="16"/>
        <v>1084</v>
      </c>
      <c r="AJ50" s="13">
        <f t="shared" si="17"/>
        <v>1130</v>
      </c>
      <c r="AK50" s="13">
        <f t="shared" si="18"/>
        <v>1201</v>
      </c>
      <c r="AL50" s="13">
        <f t="shared" si="19"/>
        <v>1305</v>
      </c>
      <c r="AN50">
        <v>48</v>
      </c>
      <c r="AP50" t="s">
        <v>155</v>
      </c>
      <c r="AQ50">
        <f t="shared" si="23"/>
        <v>59</v>
      </c>
      <c r="AR50">
        <f t="shared" si="23"/>
        <v>137</v>
      </c>
      <c r="AS50">
        <f t="shared" si="23"/>
        <v>237</v>
      </c>
      <c r="AT50">
        <f t="shared" si="23"/>
        <v>331</v>
      </c>
      <c r="AU50">
        <f t="shared" si="23"/>
        <v>391</v>
      </c>
      <c r="AV50">
        <f t="shared" si="23"/>
        <v>464</v>
      </c>
      <c r="AW50">
        <f t="shared" si="23"/>
        <v>549</v>
      </c>
      <c r="AX50">
        <f t="shared" si="23"/>
        <v>686</v>
      </c>
      <c r="AY50">
        <f t="shared" si="23"/>
        <v>804</v>
      </c>
      <c r="AZ50">
        <f t="shared" si="23"/>
        <v>878</v>
      </c>
      <c r="BA50">
        <f t="shared" si="23"/>
        <v>932</v>
      </c>
      <c r="BB50">
        <f t="shared" si="23"/>
        <v>1000</v>
      </c>
      <c r="BC50">
        <f t="shared" si="23"/>
        <v>1070</v>
      </c>
      <c r="BD50">
        <f t="shared" si="23"/>
        <v>1128</v>
      </c>
      <c r="BE50">
        <f t="shared" si="23"/>
        <v>1182</v>
      </c>
      <c r="BF50">
        <f t="shared" si="23"/>
        <v>1248</v>
      </c>
    </row>
    <row r="51" spans="1:58">
      <c r="B51">
        <v>2016</v>
      </c>
      <c r="C51" t="s">
        <v>22</v>
      </c>
      <c r="D51" s="2">
        <v>124</v>
      </c>
      <c r="E51" s="2">
        <v>79</v>
      </c>
      <c r="F51" s="2">
        <v>112</v>
      </c>
      <c r="G51" s="2">
        <v>96</v>
      </c>
      <c r="H51" s="2">
        <v>86</v>
      </c>
      <c r="I51" s="2">
        <v>100</v>
      </c>
      <c r="J51" s="2">
        <v>111</v>
      </c>
      <c r="K51" s="2">
        <v>82</v>
      </c>
      <c r="L51" s="2">
        <v>61</v>
      </c>
      <c r="M51" s="2">
        <v>78</v>
      </c>
      <c r="N51" s="2">
        <v>74</v>
      </c>
      <c r="O51" s="2">
        <v>91</v>
      </c>
      <c r="P51" s="2">
        <v>109</v>
      </c>
      <c r="Q51" s="2">
        <v>76</v>
      </c>
      <c r="R51" s="2">
        <v>90</v>
      </c>
      <c r="S51" s="2">
        <v>100</v>
      </c>
      <c r="U51" t="str">
        <f t="shared" si="2"/>
        <v>James Goodson 2016</v>
      </c>
      <c r="V51" t="str">
        <f t="shared" si="3"/>
        <v>James Goodson</v>
      </c>
      <c r="W51" s="13">
        <f t="shared" si="4"/>
        <v>124</v>
      </c>
      <c r="X51" s="13">
        <f t="shared" si="5"/>
        <v>203</v>
      </c>
      <c r="Y51" s="13">
        <f t="shared" si="6"/>
        <v>315</v>
      </c>
      <c r="Z51" s="13">
        <f t="shared" si="7"/>
        <v>411</v>
      </c>
      <c r="AA51" s="13">
        <f t="shared" si="8"/>
        <v>497</v>
      </c>
      <c r="AB51" s="13">
        <f t="shared" si="9"/>
        <v>597</v>
      </c>
      <c r="AC51" s="13">
        <f t="shared" si="10"/>
        <v>708</v>
      </c>
      <c r="AD51" s="13">
        <f t="shared" si="11"/>
        <v>790</v>
      </c>
      <c r="AE51" s="13">
        <f t="shared" si="12"/>
        <v>851</v>
      </c>
      <c r="AF51" s="13">
        <f t="shared" si="13"/>
        <v>929</v>
      </c>
      <c r="AG51" s="13">
        <f t="shared" si="14"/>
        <v>1003</v>
      </c>
      <c r="AH51" s="13">
        <f t="shared" si="15"/>
        <v>1094</v>
      </c>
      <c r="AI51" s="13">
        <f t="shared" si="16"/>
        <v>1203</v>
      </c>
      <c r="AJ51" s="13">
        <f t="shared" si="17"/>
        <v>1279</v>
      </c>
      <c r="AK51" s="13">
        <f t="shared" si="18"/>
        <v>1369</v>
      </c>
      <c r="AL51" s="13">
        <f t="shared" si="19"/>
        <v>1469</v>
      </c>
      <c r="AN51">
        <v>49</v>
      </c>
      <c r="AP51" t="s">
        <v>133</v>
      </c>
      <c r="AQ51">
        <f t="shared" si="23"/>
        <v>84</v>
      </c>
      <c r="AR51">
        <f t="shared" si="23"/>
        <v>160</v>
      </c>
      <c r="AS51">
        <f t="shared" si="23"/>
        <v>272</v>
      </c>
      <c r="AT51">
        <f t="shared" si="23"/>
        <v>364</v>
      </c>
      <c r="AU51">
        <f t="shared" si="23"/>
        <v>449</v>
      </c>
      <c r="AV51">
        <f t="shared" si="23"/>
        <v>511</v>
      </c>
      <c r="AW51">
        <f t="shared" si="23"/>
        <v>586</v>
      </c>
      <c r="AX51">
        <f t="shared" si="23"/>
        <v>679</v>
      </c>
      <c r="AY51">
        <f t="shared" si="23"/>
        <v>770</v>
      </c>
      <c r="AZ51">
        <f t="shared" si="23"/>
        <v>841</v>
      </c>
      <c r="BA51">
        <f t="shared" si="23"/>
        <v>943</v>
      </c>
      <c r="BB51">
        <f t="shared" si="23"/>
        <v>1015</v>
      </c>
      <c r="BC51">
        <f t="shared" si="23"/>
        <v>1066</v>
      </c>
      <c r="BD51">
        <f t="shared" si="23"/>
        <v>1143</v>
      </c>
      <c r="BE51">
        <f t="shared" si="23"/>
        <v>1240</v>
      </c>
      <c r="BF51">
        <f t="shared" si="23"/>
        <v>1295</v>
      </c>
    </row>
    <row r="52" spans="1:58">
      <c r="B52">
        <v>2017</v>
      </c>
      <c r="C52" t="s">
        <v>22</v>
      </c>
      <c r="D52" s="2">
        <v>70</v>
      </c>
      <c r="E52" s="2">
        <v>89</v>
      </c>
      <c r="F52" s="2">
        <v>74</v>
      </c>
      <c r="G52" s="2">
        <v>77</v>
      </c>
      <c r="H52" s="2">
        <v>81</v>
      </c>
      <c r="I52" s="2">
        <v>64</v>
      </c>
      <c r="J52" s="2">
        <v>80</v>
      </c>
      <c r="K52" s="2">
        <v>85</v>
      </c>
      <c r="L52" s="2">
        <v>67</v>
      </c>
      <c r="M52" s="2">
        <v>84</v>
      </c>
      <c r="N52" s="2">
        <v>101</v>
      </c>
      <c r="O52" s="2">
        <v>109</v>
      </c>
      <c r="P52" s="2">
        <v>81</v>
      </c>
      <c r="Q52" s="2">
        <v>114</v>
      </c>
      <c r="R52" s="2">
        <v>90</v>
      </c>
      <c r="S52" s="2">
        <v>60</v>
      </c>
      <c r="U52" t="str">
        <f t="shared" si="2"/>
        <v>James Goodson 2017</v>
      </c>
      <c r="V52" t="str">
        <f t="shared" si="3"/>
        <v>James Goodson</v>
      </c>
      <c r="W52" s="13">
        <f t="shared" si="4"/>
        <v>70</v>
      </c>
      <c r="X52" s="13">
        <f t="shared" si="5"/>
        <v>159</v>
      </c>
      <c r="Y52" s="13">
        <f t="shared" si="6"/>
        <v>233</v>
      </c>
      <c r="Z52" s="13">
        <f t="shared" si="7"/>
        <v>310</v>
      </c>
      <c r="AA52" s="13">
        <f t="shared" si="8"/>
        <v>391</v>
      </c>
      <c r="AB52" s="13">
        <f t="shared" si="9"/>
        <v>455</v>
      </c>
      <c r="AC52" s="13">
        <f t="shared" si="10"/>
        <v>535</v>
      </c>
      <c r="AD52" s="13">
        <f t="shared" si="11"/>
        <v>620</v>
      </c>
      <c r="AE52" s="13">
        <f t="shared" si="12"/>
        <v>687</v>
      </c>
      <c r="AF52" s="13">
        <f t="shared" si="13"/>
        <v>771</v>
      </c>
      <c r="AG52" s="13">
        <f t="shared" si="14"/>
        <v>872</v>
      </c>
      <c r="AH52" s="13">
        <f t="shared" si="15"/>
        <v>981</v>
      </c>
      <c r="AI52" s="13">
        <f t="shared" si="16"/>
        <v>1062</v>
      </c>
      <c r="AJ52" s="13">
        <f t="shared" si="17"/>
        <v>1176</v>
      </c>
      <c r="AK52" s="13">
        <f t="shared" si="18"/>
        <v>1266</v>
      </c>
      <c r="AL52" s="13">
        <f t="shared" si="19"/>
        <v>1326</v>
      </c>
      <c r="AN52">
        <v>50</v>
      </c>
      <c r="AP52" t="s">
        <v>96</v>
      </c>
      <c r="AQ52">
        <f t="shared" si="23"/>
        <v>72</v>
      </c>
      <c r="AR52">
        <f t="shared" si="23"/>
        <v>149</v>
      </c>
      <c r="AS52">
        <f t="shared" si="23"/>
        <v>232</v>
      </c>
      <c r="AT52">
        <f t="shared" si="23"/>
        <v>358</v>
      </c>
      <c r="AU52">
        <f t="shared" si="23"/>
        <v>460</v>
      </c>
      <c r="AV52">
        <f t="shared" si="23"/>
        <v>545</v>
      </c>
      <c r="AW52">
        <f t="shared" si="23"/>
        <v>627</v>
      </c>
      <c r="AX52">
        <f t="shared" si="23"/>
        <v>708</v>
      </c>
      <c r="AY52">
        <f t="shared" si="23"/>
        <v>794</v>
      </c>
      <c r="AZ52">
        <f t="shared" si="23"/>
        <v>874</v>
      </c>
      <c r="BA52">
        <f t="shared" si="23"/>
        <v>943</v>
      </c>
      <c r="BB52">
        <f t="shared" si="23"/>
        <v>1013</v>
      </c>
      <c r="BC52">
        <f t="shared" si="23"/>
        <v>1066</v>
      </c>
      <c r="BD52">
        <f t="shared" si="23"/>
        <v>1154</v>
      </c>
      <c r="BE52">
        <f t="shared" si="23"/>
        <v>1243</v>
      </c>
      <c r="BF52">
        <f t="shared" si="23"/>
        <v>1322</v>
      </c>
    </row>
    <row r="53" spans="1:58">
      <c r="A53" t="s">
        <v>34</v>
      </c>
      <c r="B53">
        <v>2015</v>
      </c>
      <c r="C53" t="s">
        <v>22</v>
      </c>
      <c r="D53" s="2">
        <v>102</v>
      </c>
      <c r="E53" s="2">
        <v>117</v>
      </c>
      <c r="F53" s="2">
        <v>113</v>
      </c>
      <c r="G53" s="2">
        <v>87</v>
      </c>
      <c r="H53" s="2">
        <v>99</v>
      </c>
      <c r="I53" s="2">
        <v>79</v>
      </c>
      <c r="J53" s="2">
        <v>90</v>
      </c>
      <c r="K53" s="2">
        <v>81</v>
      </c>
      <c r="L53" s="2">
        <v>97</v>
      </c>
      <c r="M53" s="2">
        <v>78</v>
      </c>
      <c r="N53" s="2">
        <v>73</v>
      </c>
      <c r="O53" s="2">
        <v>94</v>
      </c>
      <c r="P53" s="2">
        <v>101</v>
      </c>
      <c r="Q53" s="2">
        <v>76</v>
      </c>
      <c r="R53" s="2">
        <v>137</v>
      </c>
      <c r="S53" s="2">
        <v>84</v>
      </c>
      <c r="U53" t="str">
        <f t="shared" si="2"/>
        <v>Jamie Blair 2015</v>
      </c>
      <c r="V53" t="str">
        <f t="shared" si="3"/>
        <v>Jamie Blair</v>
      </c>
      <c r="W53" s="13">
        <f t="shared" si="4"/>
        <v>102</v>
      </c>
      <c r="X53" s="13">
        <f t="shared" si="5"/>
        <v>219</v>
      </c>
      <c r="Y53" s="13">
        <f t="shared" si="6"/>
        <v>332</v>
      </c>
      <c r="Z53" s="13">
        <f t="shared" si="7"/>
        <v>419</v>
      </c>
      <c r="AA53" s="13">
        <f t="shared" si="8"/>
        <v>518</v>
      </c>
      <c r="AB53" s="13">
        <f t="shared" si="9"/>
        <v>597</v>
      </c>
      <c r="AC53" s="13">
        <f t="shared" si="10"/>
        <v>687</v>
      </c>
      <c r="AD53" s="13">
        <f t="shared" si="11"/>
        <v>768</v>
      </c>
      <c r="AE53" s="13">
        <f t="shared" si="12"/>
        <v>865</v>
      </c>
      <c r="AF53" s="13">
        <f t="shared" si="13"/>
        <v>943</v>
      </c>
      <c r="AG53" s="13">
        <f t="shared" si="14"/>
        <v>1016</v>
      </c>
      <c r="AH53" s="13">
        <f t="shared" si="15"/>
        <v>1110</v>
      </c>
      <c r="AI53" s="13">
        <f t="shared" si="16"/>
        <v>1211</v>
      </c>
      <c r="AJ53" s="13">
        <f t="shared" si="17"/>
        <v>1287</v>
      </c>
      <c r="AK53" s="13">
        <f t="shared" si="18"/>
        <v>1424</v>
      </c>
      <c r="AL53" s="13">
        <f t="shared" si="19"/>
        <v>1508</v>
      </c>
      <c r="AN53">
        <v>51</v>
      </c>
      <c r="AP53" t="s">
        <v>147</v>
      </c>
      <c r="AQ53">
        <f t="shared" ref="AQ53:BF62" si="24">VLOOKUP($AP53, $U$3:$AL$94,AQ$2+2, FALSE)</f>
        <v>74</v>
      </c>
      <c r="AR53">
        <f t="shared" si="24"/>
        <v>145</v>
      </c>
      <c r="AS53">
        <f t="shared" si="24"/>
        <v>240</v>
      </c>
      <c r="AT53">
        <f t="shared" si="24"/>
        <v>294</v>
      </c>
      <c r="AU53">
        <f t="shared" si="24"/>
        <v>352</v>
      </c>
      <c r="AV53">
        <f t="shared" si="24"/>
        <v>420</v>
      </c>
      <c r="AW53">
        <f t="shared" si="24"/>
        <v>509</v>
      </c>
      <c r="AX53">
        <f t="shared" si="24"/>
        <v>630</v>
      </c>
      <c r="AY53">
        <f t="shared" si="24"/>
        <v>701</v>
      </c>
      <c r="AZ53">
        <f t="shared" si="24"/>
        <v>821</v>
      </c>
      <c r="BA53">
        <f t="shared" si="24"/>
        <v>908</v>
      </c>
      <c r="BB53">
        <f t="shared" si="24"/>
        <v>987</v>
      </c>
      <c r="BC53">
        <f t="shared" si="24"/>
        <v>1066</v>
      </c>
      <c r="BD53">
        <f t="shared" si="24"/>
        <v>1142</v>
      </c>
      <c r="BE53">
        <f t="shared" si="24"/>
        <v>1227</v>
      </c>
      <c r="BF53">
        <f t="shared" si="24"/>
        <v>1274</v>
      </c>
    </row>
    <row r="54" spans="1:58">
      <c r="B54">
        <v>2016</v>
      </c>
      <c r="C54" t="s">
        <v>63</v>
      </c>
      <c r="D54" s="2">
        <v>91</v>
      </c>
      <c r="E54" s="2">
        <v>100</v>
      </c>
      <c r="F54" s="2">
        <v>98</v>
      </c>
      <c r="G54" s="2">
        <v>64</v>
      </c>
      <c r="H54" s="2">
        <v>78</v>
      </c>
      <c r="I54" s="2">
        <v>118</v>
      </c>
      <c r="J54" s="2">
        <v>66</v>
      </c>
      <c r="K54" s="2">
        <v>73</v>
      </c>
      <c r="L54" s="2">
        <v>83</v>
      </c>
      <c r="M54" s="2">
        <v>91</v>
      </c>
      <c r="N54" s="2">
        <v>84</v>
      </c>
      <c r="O54" s="2">
        <v>102</v>
      </c>
      <c r="P54" s="2">
        <v>85</v>
      </c>
      <c r="Q54" s="2">
        <v>89</v>
      </c>
      <c r="R54" s="2">
        <v>82</v>
      </c>
      <c r="S54" s="2">
        <v>105</v>
      </c>
      <c r="U54" t="str">
        <f t="shared" si="2"/>
        <v>Jamie Blair 2016</v>
      </c>
      <c r="V54" t="str">
        <f t="shared" si="3"/>
        <v>Jamie Blair</v>
      </c>
      <c r="W54" s="13">
        <f t="shared" si="4"/>
        <v>91</v>
      </c>
      <c r="X54" s="13">
        <f t="shared" si="5"/>
        <v>191</v>
      </c>
      <c r="Y54" s="13">
        <f t="shared" si="6"/>
        <v>289</v>
      </c>
      <c r="Z54" s="13">
        <f t="shared" si="7"/>
        <v>353</v>
      </c>
      <c r="AA54" s="13">
        <f t="shared" si="8"/>
        <v>431</v>
      </c>
      <c r="AB54" s="13">
        <f t="shared" si="9"/>
        <v>549</v>
      </c>
      <c r="AC54" s="13">
        <f t="shared" si="10"/>
        <v>615</v>
      </c>
      <c r="AD54" s="13">
        <f t="shared" si="11"/>
        <v>688</v>
      </c>
      <c r="AE54" s="13">
        <f t="shared" si="12"/>
        <v>771</v>
      </c>
      <c r="AF54" s="13">
        <f t="shared" si="13"/>
        <v>862</v>
      </c>
      <c r="AG54" s="13">
        <f t="shared" si="14"/>
        <v>946</v>
      </c>
      <c r="AH54" s="13">
        <f t="shared" si="15"/>
        <v>1048</v>
      </c>
      <c r="AI54" s="13">
        <f t="shared" si="16"/>
        <v>1133</v>
      </c>
      <c r="AJ54" s="13">
        <f t="shared" si="17"/>
        <v>1222</v>
      </c>
      <c r="AK54" s="13">
        <f t="shared" si="18"/>
        <v>1304</v>
      </c>
      <c r="AL54" s="13">
        <f t="shared" si="19"/>
        <v>1409</v>
      </c>
      <c r="AN54">
        <v>52</v>
      </c>
      <c r="AP54" t="s">
        <v>168</v>
      </c>
      <c r="AQ54">
        <f t="shared" si="24"/>
        <v>85</v>
      </c>
      <c r="AR54">
        <f t="shared" si="24"/>
        <v>157</v>
      </c>
      <c r="AS54">
        <f t="shared" si="24"/>
        <v>231</v>
      </c>
      <c r="AT54">
        <f t="shared" si="24"/>
        <v>302</v>
      </c>
      <c r="AU54">
        <f t="shared" si="24"/>
        <v>401</v>
      </c>
      <c r="AV54">
        <f t="shared" si="24"/>
        <v>485</v>
      </c>
      <c r="AW54">
        <f t="shared" si="24"/>
        <v>607</v>
      </c>
      <c r="AX54">
        <f t="shared" si="24"/>
        <v>718</v>
      </c>
      <c r="AY54">
        <f t="shared" si="24"/>
        <v>801</v>
      </c>
      <c r="AZ54">
        <f t="shared" si="24"/>
        <v>861</v>
      </c>
      <c r="BA54">
        <f t="shared" si="24"/>
        <v>901</v>
      </c>
      <c r="BB54">
        <f t="shared" si="24"/>
        <v>995</v>
      </c>
      <c r="BC54">
        <f t="shared" si="24"/>
        <v>1064</v>
      </c>
      <c r="BD54">
        <f t="shared" si="24"/>
        <v>1170</v>
      </c>
      <c r="BE54">
        <f t="shared" si="24"/>
        <v>1253</v>
      </c>
      <c r="BF54">
        <f t="shared" si="24"/>
        <v>1329</v>
      </c>
    </row>
    <row r="55" spans="1:58">
      <c r="B55">
        <v>2017</v>
      </c>
      <c r="C55" t="s">
        <v>63</v>
      </c>
      <c r="D55" s="2">
        <v>47</v>
      </c>
      <c r="E55" s="2">
        <v>85</v>
      </c>
      <c r="F55" s="2">
        <v>67</v>
      </c>
      <c r="G55" s="2">
        <v>64</v>
      </c>
      <c r="H55" s="2">
        <v>62</v>
      </c>
      <c r="I55" s="2">
        <v>62</v>
      </c>
      <c r="J55" s="2">
        <v>56</v>
      </c>
      <c r="K55" s="2">
        <v>60</v>
      </c>
      <c r="L55" s="2">
        <v>56</v>
      </c>
      <c r="M55" s="2">
        <v>76</v>
      </c>
      <c r="N55" s="2">
        <v>56</v>
      </c>
      <c r="O55" s="2">
        <v>49</v>
      </c>
      <c r="P55" s="2">
        <v>69</v>
      </c>
      <c r="Q55" s="2">
        <v>38</v>
      </c>
      <c r="R55" s="2">
        <v>38</v>
      </c>
      <c r="S55" s="2">
        <v>41</v>
      </c>
      <c r="U55" t="str">
        <f t="shared" si="2"/>
        <v>Jamie Blair 2017</v>
      </c>
      <c r="V55" t="str">
        <f t="shared" si="3"/>
        <v>Jamie Blair</v>
      </c>
      <c r="W55" s="13">
        <f t="shared" si="4"/>
        <v>47</v>
      </c>
      <c r="X55" s="13">
        <f t="shared" si="5"/>
        <v>132</v>
      </c>
      <c r="Y55" s="13">
        <f t="shared" si="6"/>
        <v>199</v>
      </c>
      <c r="Z55" s="13">
        <f t="shared" si="7"/>
        <v>263</v>
      </c>
      <c r="AA55" s="13">
        <f t="shared" si="8"/>
        <v>325</v>
      </c>
      <c r="AB55" s="13">
        <f t="shared" si="9"/>
        <v>387</v>
      </c>
      <c r="AC55" s="13">
        <f t="shared" si="10"/>
        <v>443</v>
      </c>
      <c r="AD55" s="13">
        <f t="shared" si="11"/>
        <v>503</v>
      </c>
      <c r="AE55" s="13">
        <f t="shared" si="12"/>
        <v>559</v>
      </c>
      <c r="AF55" s="13">
        <f t="shared" si="13"/>
        <v>635</v>
      </c>
      <c r="AG55" s="13">
        <f t="shared" si="14"/>
        <v>691</v>
      </c>
      <c r="AH55" s="13">
        <f t="shared" si="15"/>
        <v>740</v>
      </c>
      <c r="AI55" s="13">
        <f t="shared" si="16"/>
        <v>809</v>
      </c>
      <c r="AJ55" s="13">
        <f t="shared" si="17"/>
        <v>847</v>
      </c>
      <c r="AK55" s="13">
        <f t="shared" si="18"/>
        <v>885</v>
      </c>
      <c r="AL55" s="13">
        <f t="shared" si="19"/>
        <v>926</v>
      </c>
      <c r="AN55">
        <v>53</v>
      </c>
      <c r="AP55" t="s">
        <v>277</v>
      </c>
      <c r="AQ55">
        <f t="shared" si="24"/>
        <v>103</v>
      </c>
      <c r="AR55">
        <f t="shared" si="24"/>
        <v>165</v>
      </c>
      <c r="AS55">
        <f t="shared" si="24"/>
        <v>228</v>
      </c>
      <c r="AT55">
        <f t="shared" si="24"/>
        <v>324</v>
      </c>
      <c r="AU55">
        <f t="shared" si="24"/>
        <v>419</v>
      </c>
      <c r="AV55">
        <f t="shared" si="24"/>
        <v>530</v>
      </c>
      <c r="AW55">
        <f t="shared" si="24"/>
        <v>595</v>
      </c>
      <c r="AX55">
        <f t="shared" si="24"/>
        <v>684</v>
      </c>
      <c r="AY55">
        <f t="shared" si="24"/>
        <v>745</v>
      </c>
      <c r="AZ55">
        <f t="shared" si="24"/>
        <v>843</v>
      </c>
      <c r="BA55">
        <f t="shared" si="24"/>
        <v>916</v>
      </c>
      <c r="BB55">
        <f t="shared" si="24"/>
        <v>973</v>
      </c>
      <c r="BC55">
        <f t="shared" si="24"/>
        <v>1064</v>
      </c>
      <c r="BD55">
        <f t="shared" si="24"/>
        <v>1169</v>
      </c>
      <c r="BE55">
        <f t="shared" si="24"/>
        <v>1263</v>
      </c>
      <c r="BF55">
        <f t="shared" si="24"/>
        <v>1315</v>
      </c>
    </row>
    <row r="56" spans="1:58">
      <c r="A56" t="s">
        <v>30</v>
      </c>
      <c r="B56">
        <v>2013</v>
      </c>
      <c r="C56" t="s">
        <v>63</v>
      </c>
      <c r="D56" s="2">
        <v>45</v>
      </c>
      <c r="E56" s="2">
        <v>101</v>
      </c>
      <c r="F56" s="2">
        <v>79</v>
      </c>
      <c r="G56" s="2">
        <v>65</v>
      </c>
      <c r="H56" s="2">
        <v>97</v>
      </c>
      <c r="I56" s="2">
        <v>75</v>
      </c>
      <c r="J56" s="2">
        <v>82</v>
      </c>
      <c r="K56" s="2">
        <v>55</v>
      </c>
      <c r="L56" s="2">
        <v>81</v>
      </c>
      <c r="M56" s="2">
        <v>61</v>
      </c>
      <c r="N56" s="2">
        <v>50</v>
      </c>
      <c r="O56" s="2">
        <v>90</v>
      </c>
      <c r="P56" s="2">
        <v>116</v>
      </c>
      <c r="Q56" s="2">
        <v>58</v>
      </c>
      <c r="R56" s="2">
        <v>99</v>
      </c>
      <c r="S56" s="2">
        <v>34</v>
      </c>
      <c r="U56" t="str">
        <f t="shared" si="2"/>
        <v>Jay Kelly 2013</v>
      </c>
      <c r="V56" t="str">
        <f t="shared" si="3"/>
        <v>Jay Kelly</v>
      </c>
      <c r="W56" s="13">
        <f t="shared" si="4"/>
        <v>45</v>
      </c>
      <c r="X56" s="13">
        <f t="shared" si="5"/>
        <v>146</v>
      </c>
      <c r="Y56" s="13">
        <f t="shared" si="6"/>
        <v>225</v>
      </c>
      <c r="Z56" s="13">
        <f t="shared" si="7"/>
        <v>290</v>
      </c>
      <c r="AA56" s="13">
        <f t="shared" si="8"/>
        <v>387</v>
      </c>
      <c r="AB56" s="13">
        <f t="shared" si="9"/>
        <v>462</v>
      </c>
      <c r="AC56" s="13">
        <f t="shared" si="10"/>
        <v>544</v>
      </c>
      <c r="AD56" s="13">
        <f t="shared" si="11"/>
        <v>599</v>
      </c>
      <c r="AE56" s="13">
        <f t="shared" si="12"/>
        <v>680</v>
      </c>
      <c r="AF56" s="13">
        <f t="shared" si="13"/>
        <v>741</v>
      </c>
      <c r="AG56" s="13">
        <f t="shared" si="14"/>
        <v>791</v>
      </c>
      <c r="AH56" s="13">
        <f t="shared" si="15"/>
        <v>881</v>
      </c>
      <c r="AI56" s="13">
        <f t="shared" si="16"/>
        <v>997</v>
      </c>
      <c r="AJ56" s="13">
        <f t="shared" si="17"/>
        <v>1055</v>
      </c>
      <c r="AK56" s="13">
        <f t="shared" si="18"/>
        <v>1154</v>
      </c>
      <c r="AL56" s="13">
        <f t="shared" si="19"/>
        <v>1188</v>
      </c>
      <c r="AN56">
        <v>54</v>
      </c>
      <c r="AP56" t="s">
        <v>271</v>
      </c>
      <c r="AQ56">
        <f t="shared" si="24"/>
        <v>70</v>
      </c>
      <c r="AR56">
        <f t="shared" si="24"/>
        <v>159</v>
      </c>
      <c r="AS56">
        <f t="shared" si="24"/>
        <v>233</v>
      </c>
      <c r="AT56">
        <f t="shared" si="24"/>
        <v>310</v>
      </c>
      <c r="AU56">
        <f t="shared" si="24"/>
        <v>391</v>
      </c>
      <c r="AV56">
        <f t="shared" si="24"/>
        <v>455</v>
      </c>
      <c r="AW56">
        <f t="shared" si="24"/>
        <v>535</v>
      </c>
      <c r="AX56">
        <f t="shared" si="24"/>
        <v>620</v>
      </c>
      <c r="AY56">
        <f t="shared" si="24"/>
        <v>687</v>
      </c>
      <c r="AZ56">
        <f t="shared" si="24"/>
        <v>771</v>
      </c>
      <c r="BA56">
        <f t="shared" si="24"/>
        <v>872</v>
      </c>
      <c r="BB56">
        <f t="shared" si="24"/>
        <v>981</v>
      </c>
      <c r="BC56">
        <f t="shared" si="24"/>
        <v>1062</v>
      </c>
      <c r="BD56">
        <f t="shared" si="24"/>
        <v>1176</v>
      </c>
      <c r="BE56">
        <f t="shared" si="24"/>
        <v>1266</v>
      </c>
      <c r="BF56">
        <f t="shared" si="24"/>
        <v>1326</v>
      </c>
    </row>
    <row r="57" spans="1:58">
      <c r="B57">
        <v>2014</v>
      </c>
      <c r="C57" t="s">
        <v>63</v>
      </c>
      <c r="D57" s="2">
        <v>84</v>
      </c>
      <c r="E57" s="2">
        <v>100</v>
      </c>
      <c r="F57" s="2">
        <v>78</v>
      </c>
      <c r="G57" s="2">
        <v>85</v>
      </c>
      <c r="H57" s="2">
        <v>63</v>
      </c>
      <c r="I57" s="2">
        <v>76</v>
      </c>
      <c r="J57" s="2">
        <v>72</v>
      </c>
      <c r="K57" s="2">
        <v>73</v>
      </c>
      <c r="L57" s="2">
        <v>76</v>
      </c>
      <c r="M57" s="2">
        <v>71</v>
      </c>
      <c r="N57" s="2">
        <v>85</v>
      </c>
      <c r="O57" s="2">
        <v>88</v>
      </c>
      <c r="P57" s="2">
        <v>82</v>
      </c>
      <c r="Q57" s="2">
        <v>133</v>
      </c>
      <c r="R57" s="2">
        <v>72</v>
      </c>
      <c r="S57" s="2">
        <v>100</v>
      </c>
      <c r="U57" t="str">
        <f t="shared" si="2"/>
        <v>Jay Kelly 2014</v>
      </c>
      <c r="V57" t="str">
        <f t="shared" si="3"/>
        <v>Jay Kelly</v>
      </c>
      <c r="W57" s="13">
        <f t="shared" si="4"/>
        <v>84</v>
      </c>
      <c r="X57" s="13">
        <f t="shared" si="5"/>
        <v>184</v>
      </c>
      <c r="Y57" s="13">
        <f t="shared" si="6"/>
        <v>262</v>
      </c>
      <c r="Z57" s="13">
        <f t="shared" si="7"/>
        <v>347</v>
      </c>
      <c r="AA57" s="13">
        <f t="shared" si="8"/>
        <v>410</v>
      </c>
      <c r="AB57" s="13">
        <f t="shared" si="9"/>
        <v>486</v>
      </c>
      <c r="AC57" s="13">
        <f t="shared" si="10"/>
        <v>558</v>
      </c>
      <c r="AD57" s="13">
        <f t="shared" si="11"/>
        <v>631</v>
      </c>
      <c r="AE57" s="13">
        <f t="shared" si="12"/>
        <v>707</v>
      </c>
      <c r="AF57" s="13">
        <f t="shared" si="13"/>
        <v>778</v>
      </c>
      <c r="AG57" s="13">
        <f t="shared" si="14"/>
        <v>863</v>
      </c>
      <c r="AH57" s="13">
        <f t="shared" si="15"/>
        <v>951</v>
      </c>
      <c r="AI57" s="13">
        <f t="shared" si="16"/>
        <v>1033</v>
      </c>
      <c r="AJ57" s="13">
        <f t="shared" si="17"/>
        <v>1166</v>
      </c>
      <c r="AK57" s="13">
        <f t="shared" si="18"/>
        <v>1238</v>
      </c>
      <c r="AL57" s="13">
        <f t="shared" si="19"/>
        <v>1338</v>
      </c>
      <c r="AN57">
        <v>55</v>
      </c>
      <c r="AP57" t="s">
        <v>267</v>
      </c>
      <c r="AQ57">
        <f t="shared" si="24"/>
        <v>49</v>
      </c>
      <c r="AR57">
        <f t="shared" si="24"/>
        <v>136</v>
      </c>
      <c r="AS57">
        <f t="shared" si="24"/>
        <v>186</v>
      </c>
      <c r="AT57">
        <f t="shared" si="24"/>
        <v>273</v>
      </c>
      <c r="AU57">
        <f t="shared" si="24"/>
        <v>358</v>
      </c>
      <c r="AV57">
        <f t="shared" si="24"/>
        <v>450</v>
      </c>
      <c r="AW57">
        <f t="shared" si="24"/>
        <v>543</v>
      </c>
      <c r="AX57">
        <f t="shared" si="24"/>
        <v>637</v>
      </c>
      <c r="AY57">
        <f t="shared" si="24"/>
        <v>698</v>
      </c>
      <c r="AZ57">
        <f t="shared" si="24"/>
        <v>770</v>
      </c>
      <c r="BA57">
        <f t="shared" si="24"/>
        <v>874</v>
      </c>
      <c r="BB57">
        <f t="shared" si="24"/>
        <v>958</v>
      </c>
      <c r="BC57">
        <f t="shared" si="24"/>
        <v>1061</v>
      </c>
      <c r="BD57">
        <f t="shared" si="24"/>
        <v>1170</v>
      </c>
      <c r="BE57">
        <f t="shared" si="24"/>
        <v>1271</v>
      </c>
      <c r="BF57">
        <f t="shared" si="24"/>
        <v>1342</v>
      </c>
    </row>
    <row r="58" spans="1:58">
      <c r="B58">
        <v>2015</v>
      </c>
      <c r="C58" t="s">
        <v>63</v>
      </c>
      <c r="D58" s="2">
        <v>86</v>
      </c>
      <c r="E58" s="2">
        <v>78</v>
      </c>
      <c r="F58" s="2">
        <v>97</v>
      </c>
      <c r="G58" s="2">
        <v>44</v>
      </c>
      <c r="H58" s="2">
        <v>62</v>
      </c>
      <c r="I58" s="2">
        <v>106</v>
      </c>
      <c r="J58" s="2">
        <v>61</v>
      </c>
      <c r="K58" s="2">
        <v>51</v>
      </c>
      <c r="L58" s="2">
        <v>76</v>
      </c>
      <c r="M58" s="2">
        <v>83</v>
      </c>
      <c r="N58" s="2">
        <v>61</v>
      </c>
      <c r="O58" s="2">
        <v>110</v>
      </c>
      <c r="P58" s="2">
        <v>108</v>
      </c>
      <c r="Q58" s="2">
        <v>92</v>
      </c>
      <c r="R58" s="2">
        <v>108</v>
      </c>
      <c r="S58" s="2">
        <v>69</v>
      </c>
      <c r="U58" t="str">
        <f t="shared" si="2"/>
        <v>Jay Kelly 2015</v>
      </c>
      <c r="V58" t="str">
        <f t="shared" si="3"/>
        <v>Jay Kelly</v>
      </c>
      <c r="W58" s="13">
        <f t="shared" si="4"/>
        <v>86</v>
      </c>
      <c r="X58" s="13">
        <f t="shared" si="5"/>
        <v>164</v>
      </c>
      <c r="Y58" s="13">
        <f t="shared" si="6"/>
        <v>261</v>
      </c>
      <c r="Z58" s="13">
        <f t="shared" si="7"/>
        <v>305</v>
      </c>
      <c r="AA58" s="13">
        <f t="shared" si="8"/>
        <v>367</v>
      </c>
      <c r="AB58" s="13">
        <f t="shared" si="9"/>
        <v>473</v>
      </c>
      <c r="AC58" s="13">
        <f t="shared" si="10"/>
        <v>534</v>
      </c>
      <c r="AD58" s="13">
        <f t="shared" si="11"/>
        <v>585</v>
      </c>
      <c r="AE58" s="13">
        <f t="shared" si="12"/>
        <v>661</v>
      </c>
      <c r="AF58" s="13">
        <f t="shared" si="13"/>
        <v>744</v>
      </c>
      <c r="AG58" s="13">
        <f t="shared" si="14"/>
        <v>805</v>
      </c>
      <c r="AH58" s="13">
        <f t="shared" si="15"/>
        <v>915</v>
      </c>
      <c r="AI58" s="13">
        <f t="shared" si="16"/>
        <v>1023</v>
      </c>
      <c r="AJ58" s="13">
        <f t="shared" si="17"/>
        <v>1115</v>
      </c>
      <c r="AK58" s="13">
        <f t="shared" si="18"/>
        <v>1223</v>
      </c>
      <c r="AL58" s="13">
        <f t="shared" si="19"/>
        <v>1292</v>
      </c>
      <c r="AN58">
        <v>56</v>
      </c>
      <c r="AP58" t="s">
        <v>159</v>
      </c>
      <c r="AQ58">
        <f t="shared" si="24"/>
        <v>78</v>
      </c>
      <c r="AR58">
        <f t="shared" si="24"/>
        <v>147</v>
      </c>
      <c r="AS58">
        <f t="shared" si="24"/>
        <v>256</v>
      </c>
      <c r="AT58">
        <f t="shared" si="24"/>
        <v>359</v>
      </c>
      <c r="AU58">
        <f t="shared" si="24"/>
        <v>464</v>
      </c>
      <c r="AV58">
        <f t="shared" si="24"/>
        <v>537</v>
      </c>
      <c r="AW58">
        <f t="shared" si="24"/>
        <v>605</v>
      </c>
      <c r="AX58">
        <f t="shared" si="24"/>
        <v>701</v>
      </c>
      <c r="AY58">
        <f t="shared" si="24"/>
        <v>754</v>
      </c>
      <c r="AZ58">
        <f t="shared" si="24"/>
        <v>810</v>
      </c>
      <c r="BA58">
        <f t="shared" si="24"/>
        <v>878</v>
      </c>
      <c r="BB58">
        <f t="shared" si="24"/>
        <v>922</v>
      </c>
      <c r="BC58">
        <f t="shared" si="24"/>
        <v>1060</v>
      </c>
      <c r="BD58">
        <f t="shared" si="24"/>
        <v>1112</v>
      </c>
      <c r="BE58">
        <f t="shared" si="24"/>
        <v>1210</v>
      </c>
      <c r="BF58">
        <f t="shared" si="24"/>
        <v>1298</v>
      </c>
    </row>
    <row r="59" spans="1:58">
      <c r="B59">
        <v>2016</v>
      </c>
      <c r="C59" t="s">
        <v>63</v>
      </c>
      <c r="D59" s="2">
        <v>66</v>
      </c>
      <c r="E59" s="2">
        <v>67</v>
      </c>
      <c r="F59" s="2">
        <v>62</v>
      </c>
      <c r="G59" s="2">
        <v>75</v>
      </c>
      <c r="H59" s="2">
        <v>113</v>
      </c>
      <c r="I59" s="2">
        <v>78</v>
      </c>
      <c r="J59" s="2">
        <v>96</v>
      </c>
      <c r="K59" s="2">
        <v>65</v>
      </c>
      <c r="L59" s="2">
        <v>51</v>
      </c>
      <c r="M59" s="2">
        <v>57</v>
      </c>
      <c r="N59" s="2">
        <v>85</v>
      </c>
      <c r="O59" s="2">
        <v>46</v>
      </c>
      <c r="P59" s="2">
        <v>64</v>
      </c>
      <c r="Q59" s="2">
        <v>99</v>
      </c>
      <c r="R59" s="2">
        <v>94</v>
      </c>
      <c r="S59" s="2">
        <v>45</v>
      </c>
      <c r="U59" t="str">
        <f t="shared" si="2"/>
        <v>Jay Kelly 2016</v>
      </c>
      <c r="V59" t="str">
        <f t="shared" si="3"/>
        <v>Jay Kelly</v>
      </c>
      <c r="W59" s="13">
        <f t="shared" si="4"/>
        <v>66</v>
      </c>
      <c r="X59" s="13">
        <f t="shared" si="5"/>
        <v>133</v>
      </c>
      <c r="Y59" s="13">
        <f t="shared" si="6"/>
        <v>195</v>
      </c>
      <c r="Z59" s="13">
        <f t="shared" si="7"/>
        <v>270</v>
      </c>
      <c r="AA59" s="13">
        <f t="shared" si="8"/>
        <v>383</v>
      </c>
      <c r="AB59" s="13">
        <f t="shared" si="9"/>
        <v>461</v>
      </c>
      <c r="AC59" s="13">
        <f t="shared" si="10"/>
        <v>557</v>
      </c>
      <c r="AD59" s="13">
        <f t="shared" si="11"/>
        <v>622</v>
      </c>
      <c r="AE59" s="13">
        <f t="shared" si="12"/>
        <v>673</v>
      </c>
      <c r="AF59" s="13">
        <f t="shared" si="13"/>
        <v>730</v>
      </c>
      <c r="AG59" s="13">
        <f t="shared" si="14"/>
        <v>815</v>
      </c>
      <c r="AH59" s="13">
        <f t="shared" si="15"/>
        <v>861</v>
      </c>
      <c r="AI59" s="13">
        <f t="shared" si="16"/>
        <v>925</v>
      </c>
      <c r="AJ59" s="13">
        <f t="shared" si="17"/>
        <v>1024</v>
      </c>
      <c r="AK59" s="13">
        <f t="shared" si="18"/>
        <v>1118</v>
      </c>
      <c r="AL59" s="13">
        <f t="shared" si="19"/>
        <v>1163</v>
      </c>
      <c r="AN59">
        <v>57</v>
      </c>
      <c r="AP59" t="s">
        <v>160</v>
      </c>
      <c r="AQ59">
        <f t="shared" si="24"/>
        <v>57</v>
      </c>
      <c r="AR59">
        <f t="shared" si="24"/>
        <v>150</v>
      </c>
      <c r="AS59">
        <f t="shared" si="24"/>
        <v>247</v>
      </c>
      <c r="AT59">
        <f t="shared" si="24"/>
        <v>304</v>
      </c>
      <c r="AU59">
        <f t="shared" si="24"/>
        <v>399</v>
      </c>
      <c r="AV59">
        <f t="shared" si="24"/>
        <v>512</v>
      </c>
      <c r="AW59">
        <f t="shared" si="24"/>
        <v>577</v>
      </c>
      <c r="AX59">
        <f t="shared" si="24"/>
        <v>689</v>
      </c>
      <c r="AY59">
        <f t="shared" si="24"/>
        <v>769</v>
      </c>
      <c r="AZ59">
        <f t="shared" si="24"/>
        <v>842</v>
      </c>
      <c r="BA59">
        <f t="shared" si="24"/>
        <v>902</v>
      </c>
      <c r="BB59">
        <f t="shared" si="24"/>
        <v>976</v>
      </c>
      <c r="BC59">
        <f t="shared" si="24"/>
        <v>1057</v>
      </c>
      <c r="BD59">
        <f t="shared" si="24"/>
        <v>1153</v>
      </c>
      <c r="BE59">
        <f t="shared" si="24"/>
        <v>1203</v>
      </c>
      <c r="BF59">
        <f t="shared" si="24"/>
        <v>1277</v>
      </c>
    </row>
    <row r="60" spans="1:58">
      <c r="B60">
        <v>2017</v>
      </c>
      <c r="C60" t="s">
        <v>22</v>
      </c>
      <c r="D60" s="2">
        <v>93</v>
      </c>
      <c r="E60" s="2">
        <v>93</v>
      </c>
      <c r="F60" s="2">
        <v>104</v>
      </c>
      <c r="G60" s="2">
        <v>101</v>
      </c>
      <c r="H60" s="2">
        <v>90</v>
      </c>
      <c r="I60" s="2">
        <v>65</v>
      </c>
      <c r="J60" s="2">
        <v>86</v>
      </c>
      <c r="K60" s="2">
        <v>62</v>
      </c>
      <c r="L60" s="2">
        <v>64</v>
      </c>
      <c r="M60" s="2">
        <v>72</v>
      </c>
      <c r="N60" s="2">
        <v>91</v>
      </c>
      <c r="O60" s="2">
        <v>54</v>
      </c>
      <c r="P60" s="2">
        <v>54</v>
      </c>
      <c r="Q60" s="2">
        <v>80</v>
      </c>
      <c r="R60" s="2">
        <v>107</v>
      </c>
      <c r="S60" s="2">
        <v>109</v>
      </c>
      <c r="U60" t="str">
        <f t="shared" si="2"/>
        <v>Jay Kelly 2017</v>
      </c>
      <c r="V60" t="str">
        <f t="shared" si="3"/>
        <v>Jay Kelly</v>
      </c>
      <c r="W60" s="13">
        <f t="shared" si="4"/>
        <v>93</v>
      </c>
      <c r="X60" s="13">
        <f t="shared" si="5"/>
        <v>186</v>
      </c>
      <c r="Y60" s="13">
        <f t="shared" si="6"/>
        <v>290</v>
      </c>
      <c r="Z60" s="13">
        <f t="shared" si="7"/>
        <v>391</v>
      </c>
      <c r="AA60" s="13">
        <f t="shared" si="8"/>
        <v>481</v>
      </c>
      <c r="AB60" s="13">
        <f t="shared" si="9"/>
        <v>546</v>
      </c>
      <c r="AC60" s="13">
        <f t="shared" si="10"/>
        <v>632</v>
      </c>
      <c r="AD60" s="13">
        <f t="shared" si="11"/>
        <v>694</v>
      </c>
      <c r="AE60" s="13">
        <f t="shared" si="12"/>
        <v>758</v>
      </c>
      <c r="AF60" s="13">
        <f t="shared" si="13"/>
        <v>830</v>
      </c>
      <c r="AG60" s="13">
        <f t="shared" si="14"/>
        <v>921</v>
      </c>
      <c r="AH60" s="13">
        <f t="shared" si="15"/>
        <v>975</v>
      </c>
      <c r="AI60" s="13">
        <f t="shared" si="16"/>
        <v>1029</v>
      </c>
      <c r="AJ60" s="13">
        <f t="shared" si="17"/>
        <v>1109</v>
      </c>
      <c r="AK60" s="13">
        <f t="shared" si="18"/>
        <v>1216</v>
      </c>
      <c r="AL60" s="13">
        <f t="shared" si="19"/>
        <v>1325</v>
      </c>
      <c r="AN60">
        <v>58</v>
      </c>
      <c r="AP60" t="s">
        <v>275</v>
      </c>
      <c r="AQ60">
        <f t="shared" si="24"/>
        <v>83</v>
      </c>
      <c r="AR60">
        <f t="shared" si="24"/>
        <v>142</v>
      </c>
      <c r="AS60">
        <f t="shared" si="24"/>
        <v>202</v>
      </c>
      <c r="AT60">
        <f t="shared" si="24"/>
        <v>249</v>
      </c>
      <c r="AU60">
        <f t="shared" si="24"/>
        <v>354</v>
      </c>
      <c r="AV60">
        <f t="shared" si="24"/>
        <v>464</v>
      </c>
      <c r="AW60">
        <f t="shared" si="24"/>
        <v>514</v>
      </c>
      <c r="AX60">
        <f t="shared" si="24"/>
        <v>610</v>
      </c>
      <c r="AY60">
        <f t="shared" si="24"/>
        <v>695</v>
      </c>
      <c r="AZ60">
        <f t="shared" si="24"/>
        <v>789</v>
      </c>
      <c r="BA60">
        <f t="shared" si="24"/>
        <v>860</v>
      </c>
      <c r="BB60">
        <f t="shared" si="24"/>
        <v>987</v>
      </c>
      <c r="BC60">
        <f t="shared" si="24"/>
        <v>1056</v>
      </c>
      <c r="BD60">
        <f t="shared" si="24"/>
        <v>1125</v>
      </c>
      <c r="BE60">
        <f t="shared" si="24"/>
        <v>1174</v>
      </c>
      <c r="BF60">
        <f t="shared" si="24"/>
        <v>1279</v>
      </c>
    </row>
    <row r="61" spans="1:58">
      <c r="A61" t="s">
        <v>16</v>
      </c>
      <c r="B61">
        <v>2012</v>
      </c>
      <c r="C61" t="s">
        <v>63</v>
      </c>
      <c r="D61" s="2">
        <v>82</v>
      </c>
      <c r="E61" s="2">
        <v>54</v>
      </c>
      <c r="F61" s="2">
        <v>75</v>
      </c>
      <c r="G61" s="2">
        <v>104</v>
      </c>
      <c r="H61" s="2">
        <v>87</v>
      </c>
      <c r="I61" s="2">
        <v>81</v>
      </c>
      <c r="J61" s="2">
        <v>79</v>
      </c>
      <c r="K61" s="2">
        <v>88</v>
      </c>
      <c r="L61" s="2">
        <v>95</v>
      </c>
      <c r="M61" s="2">
        <v>63</v>
      </c>
      <c r="N61" s="2">
        <v>88</v>
      </c>
      <c r="O61" s="2">
        <v>82</v>
      </c>
      <c r="P61" s="2">
        <v>73</v>
      </c>
      <c r="Q61" s="2">
        <v>68</v>
      </c>
      <c r="R61" s="2">
        <v>89</v>
      </c>
      <c r="S61" s="2">
        <v>54</v>
      </c>
      <c r="U61" t="str">
        <f t="shared" si="2"/>
        <v>Mark Simpson 2012</v>
      </c>
      <c r="V61" t="str">
        <f t="shared" si="3"/>
        <v>Mark Simpson</v>
      </c>
      <c r="W61" s="13">
        <f t="shared" si="4"/>
        <v>82</v>
      </c>
      <c r="X61" s="13">
        <f t="shared" si="5"/>
        <v>136</v>
      </c>
      <c r="Y61" s="13">
        <f t="shared" si="6"/>
        <v>211</v>
      </c>
      <c r="Z61" s="13">
        <f t="shared" si="7"/>
        <v>315</v>
      </c>
      <c r="AA61" s="13">
        <f t="shared" si="8"/>
        <v>402</v>
      </c>
      <c r="AB61" s="13">
        <f t="shared" si="9"/>
        <v>483</v>
      </c>
      <c r="AC61" s="13">
        <f t="shared" si="10"/>
        <v>562</v>
      </c>
      <c r="AD61" s="13">
        <f t="shared" si="11"/>
        <v>650</v>
      </c>
      <c r="AE61" s="13">
        <f t="shared" si="12"/>
        <v>745</v>
      </c>
      <c r="AF61" s="13">
        <f t="shared" si="13"/>
        <v>808</v>
      </c>
      <c r="AG61" s="13">
        <f t="shared" si="14"/>
        <v>896</v>
      </c>
      <c r="AH61" s="13">
        <f t="shared" si="15"/>
        <v>978</v>
      </c>
      <c r="AI61" s="13">
        <f t="shared" si="16"/>
        <v>1051</v>
      </c>
      <c r="AJ61" s="13">
        <f t="shared" si="17"/>
        <v>1119</v>
      </c>
      <c r="AK61" s="13">
        <f t="shared" si="18"/>
        <v>1208</v>
      </c>
      <c r="AL61" s="13">
        <f t="shared" si="19"/>
        <v>1262</v>
      </c>
      <c r="AN61">
        <v>59</v>
      </c>
      <c r="AP61" t="s">
        <v>144</v>
      </c>
      <c r="AQ61">
        <f t="shared" si="24"/>
        <v>82</v>
      </c>
      <c r="AR61">
        <f t="shared" si="24"/>
        <v>136</v>
      </c>
      <c r="AS61">
        <f t="shared" si="24"/>
        <v>211</v>
      </c>
      <c r="AT61">
        <f t="shared" si="24"/>
        <v>315</v>
      </c>
      <c r="AU61">
        <f t="shared" si="24"/>
        <v>402</v>
      </c>
      <c r="AV61">
        <f t="shared" si="24"/>
        <v>483</v>
      </c>
      <c r="AW61">
        <f t="shared" si="24"/>
        <v>562</v>
      </c>
      <c r="AX61">
        <f t="shared" si="24"/>
        <v>650</v>
      </c>
      <c r="AY61">
        <f t="shared" si="24"/>
        <v>745</v>
      </c>
      <c r="AZ61">
        <f t="shared" si="24"/>
        <v>808</v>
      </c>
      <c r="BA61">
        <f t="shared" si="24"/>
        <v>896</v>
      </c>
      <c r="BB61">
        <f t="shared" si="24"/>
        <v>978</v>
      </c>
      <c r="BC61">
        <f t="shared" si="24"/>
        <v>1051</v>
      </c>
      <c r="BD61">
        <f t="shared" si="24"/>
        <v>1119</v>
      </c>
      <c r="BE61">
        <f t="shared" si="24"/>
        <v>1208</v>
      </c>
      <c r="BF61">
        <f t="shared" si="24"/>
        <v>1262</v>
      </c>
    </row>
    <row r="62" spans="1:58">
      <c r="B62">
        <v>2013</v>
      </c>
      <c r="C62" t="s">
        <v>22</v>
      </c>
      <c r="D62" s="2">
        <v>87</v>
      </c>
      <c r="E62" s="2">
        <v>86</v>
      </c>
      <c r="F62" s="2">
        <v>66</v>
      </c>
      <c r="G62" s="2">
        <v>97</v>
      </c>
      <c r="H62" s="2">
        <v>153</v>
      </c>
      <c r="I62" s="2">
        <v>76</v>
      </c>
      <c r="J62" s="2">
        <v>80</v>
      </c>
      <c r="K62" s="2">
        <v>76</v>
      </c>
      <c r="L62" s="2">
        <v>120</v>
      </c>
      <c r="M62" s="2">
        <v>85</v>
      </c>
      <c r="N62" s="2">
        <v>45</v>
      </c>
      <c r="O62" s="2">
        <v>56</v>
      </c>
      <c r="P62" s="2">
        <v>65</v>
      </c>
      <c r="Q62" s="2">
        <v>105</v>
      </c>
      <c r="R62" s="2">
        <v>77</v>
      </c>
      <c r="S62" s="2">
        <v>76</v>
      </c>
      <c r="U62" t="str">
        <f t="shared" si="2"/>
        <v>Mark Simpson 2013</v>
      </c>
      <c r="V62" t="str">
        <f t="shared" si="3"/>
        <v>Mark Simpson</v>
      </c>
      <c r="W62" s="13">
        <f t="shared" si="4"/>
        <v>87</v>
      </c>
      <c r="X62" s="13">
        <f t="shared" si="5"/>
        <v>173</v>
      </c>
      <c r="Y62" s="13">
        <f t="shared" si="6"/>
        <v>239</v>
      </c>
      <c r="Z62" s="13">
        <f t="shared" si="7"/>
        <v>336</v>
      </c>
      <c r="AA62" s="13">
        <f t="shared" si="8"/>
        <v>489</v>
      </c>
      <c r="AB62" s="13">
        <f t="shared" si="9"/>
        <v>565</v>
      </c>
      <c r="AC62" s="13">
        <f t="shared" si="10"/>
        <v>645</v>
      </c>
      <c r="AD62" s="13">
        <f t="shared" si="11"/>
        <v>721</v>
      </c>
      <c r="AE62" s="13">
        <f t="shared" si="12"/>
        <v>841</v>
      </c>
      <c r="AF62" s="13">
        <f t="shared" si="13"/>
        <v>926</v>
      </c>
      <c r="AG62" s="13">
        <f t="shared" si="14"/>
        <v>971</v>
      </c>
      <c r="AH62" s="13">
        <f t="shared" si="15"/>
        <v>1027</v>
      </c>
      <c r="AI62" s="13">
        <f t="shared" si="16"/>
        <v>1092</v>
      </c>
      <c r="AJ62" s="13">
        <f t="shared" si="17"/>
        <v>1197</v>
      </c>
      <c r="AK62" s="13">
        <f t="shared" si="18"/>
        <v>1274</v>
      </c>
      <c r="AL62" s="13">
        <f t="shared" si="19"/>
        <v>1350</v>
      </c>
      <c r="AN62">
        <v>60</v>
      </c>
      <c r="AP62" t="s">
        <v>171</v>
      </c>
      <c r="AQ62">
        <f t="shared" si="24"/>
        <v>114</v>
      </c>
      <c r="AR62">
        <f t="shared" si="24"/>
        <v>196</v>
      </c>
      <c r="AS62">
        <f t="shared" si="24"/>
        <v>317</v>
      </c>
      <c r="AT62">
        <f t="shared" si="24"/>
        <v>409</v>
      </c>
      <c r="AU62">
        <f t="shared" si="24"/>
        <v>478</v>
      </c>
      <c r="AV62">
        <f t="shared" si="24"/>
        <v>547</v>
      </c>
      <c r="AW62">
        <f t="shared" si="24"/>
        <v>604</v>
      </c>
      <c r="AX62">
        <f t="shared" si="24"/>
        <v>674</v>
      </c>
      <c r="AY62">
        <f t="shared" si="24"/>
        <v>743</v>
      </c>
      <c r="AZ62">
        <f t="shared" si="24"/>
        <v>818</v>
      </c>
      <c r="BA62">
        <f t="shared" si="24"/>
        <v>889</v>
      </c>
      <c r="BB62">
        <f t="shared" si="24"/>
        <v>965</v>
      </c>
      <c r="BC62">
        <f t="shared" si="24"/>
        <v>1049</v>
      </c>
      <c r="BD62">
        <f t="shared" si="24"/>
        <v>1108</v>
      </c>
      <c r="BE62">
        <f t="shared" si="24"/>
        <v>1196</v>
      </c>
      <c r="BF62">
        <f t="shared" si="24"/>
        <v>1269</v>
      </c>
    </row>
    <row r="63" spans="1:58">
      <c r="B63">
        <v>2014</v>
      </c>
      <c r="C63" t="s">
        <v>22</v>
      </c>
      <c r="D63" s="2">
        <v>65</v>
      </c>
      <c r="E63" s="2">
        <v>108</v>
      </c>
      <c r="F63" s="2">
        <v>44</v>
      </c>
      <c r="G63" s="2">
        <v>82</v>
      </c>
      <c r="H63" s="2">
        <v>88</v>
      </c>
      <c r="I63" s="2">
        <v>115</v>
      </c>
      <c r="J63" s="2">
        <v>71</v>
      </c>
      <c r="K63" s="2">
        <v>81</v>
      </c>
      <c r="L63" s="2">
        <v>54</v>
      </c>
      <c r="M63" s="2">
        <v>96</v>
      </c>
      <c r="N63" s="2">
        <v>59</v>
      </c>
      <c r="O63" s="2">
        <v>54</v>
      </c>
      <c r="P63" s="2">
        <v>72</v>
      </c>
      <c r="Q63" s="2">
        <v>97</v>
      </c>
      <c r="R63" s="2">
        <v>65</v>
      </c>
      <c r="S63" s="2">
        <v>76</v>
      </c>
      <c r="U63" t="str">
        <f t="shared" si="2"/>
        <v>Mark Simpson 2014</v>
      </c>
      <c r="V63" t="str">
        <f t="shared" si="3"/>
        <v>Mark Simpson</v>
      </c>
      <c r="W63" s="13">
        <f t="shared" si="4"/>
        <v>65</v>
      </c>
      <c r="X63" s="13">
        <f t="shared" si="5"/>
        <v>173</v>
      </c>
      <c r="Y63" s="13">
        <f t="shared" si="6"/>
        <v>217</v>
      </c>
      <c r="Z63" s="13">
        <f t="shared" si="7"/>
        <v>299</v>
      </c>
      <c r="AA63" s="13">
        <f t="shared" si="8"/>
        <v>387</v>
      </c>
      <c r="AB63" s="13">
        <f t="shared" si="9"/>
        <v>502</v>
      </c>
      <c r="AC63" s="13">
        <f t="shared" si="10"/>
        <v>573</v>
      </c>
      <c r="AD63" s="13">
        <f t="shared" si="11"/>
        <v>654</v>
      </c>
      <c r="AE63" s="13">
        <f t="shared" si="12"/>
        <v>708</v>
      </c>
      <c r="AF63" s="13">
        <f t="shared" si="13"/>
        <v>804</v>
      </c>
      <c r="AG63" s="13">
        <f t="shared" si="14"/>
        <v>863</v>
      </c>
      <c r="AH63" s="13">
        <f t="shared" si="15"/>
        <v>917</v>
      </c>
      <c r="AI63" s="13">
        <f t="shared" si="16"/>
        <v>989</v>
      </c>
      <c r="AJ63" s="13">
        <f t="shared" si="17"/>
        <v>1086</v>
      </c>
      <c r="AK63" s="13">
        <f t="shared" si="18"/>
        <v>1151</v>
      </c>
      <c r="AL63" s="13">
        <f t="shared" si="19"/>
        <v>1227</v>
      </c>
      <c r="AN63">
        <v>61</v>
      </c>
      <c r="AP63" t="s">
        <v>125</v>
      </c>
      <c r="AQ63">
        <f t="shared" ref="AQ63:BF72" si="25">VLOOKUP($AP63, $U$3:$AL$94,AQ$2+2, FALSE)</f>
        <v>85</v>
      </c>
      <c r="AR63">
        <f t="shared" si="25"/>
        <v>146</v>
      </c>
      <c r="AS63">
        <f t="shared" si="25"/>
        <v>212</v>
      </c>
      <c r="AT63">
        <f t="shared" si="25"/>
        <v>300</v>
      </c>
      <c r="AU63">
        <f t="shared" si="25"/>
        <v>399</v>
      </c>
      <c r="AV63">
        <f t="shared" si="25"/>
        <v>511</v>
      </c>
      <c r="AW63">
        <f t="shared" si="25"/>
        <v>613</v>
      </c>
      <c r="AX63">
        <f t="shared" si="25"/>
        <v>685</v>
      </c>
      <c r="AY63">
        <f t="shared" si="25"/>
        <v>779</v>
      </c>
      <c r="AZ63">
        <f t="shared" si="25"/>
        <v>846</v>
      </c>
      <c r="BA63">
        <f t="shared" si="25"/>
        <v>917</v>
      </c>
      <c r="BB63">
        <f t="shared" si="25"/>
        <v>966</v>
      </c>
      <c r="BC63">
        <f t="shared" si="25"/>
        <v>1043</v>
      </c>
      <c r="BD63">
        <f t="shared" si="25"/>
        <v>1123</v>
      </c>
      <c r="BE63">
        <f t="shared" si="25"/>
        <v>1229</v>
      </c>
      <c r="BF63">
        <f t="shared" si="25"/>
        <v>1341</v>
      </c>
    </row>
    <row r="64" spans="1:58">
      <c r="B64">
        <v>2015</v>
      </c>
      <c r="C64" t="s">
        <v>63</v>
      </c>
      <c r="D64" s="2">
        <v>74</v>
      </c>
      <c r="E64" s="2">
        <v>71</v>
      </c>
      <c r="F64" s="2">
        <v>95</v>
      </c>
      <c r="G64" s="2">
        <v>54</v>
      </c>
      <c r="H64" s="2">
        <v>58</v>
      </c>
      <c r="I64" s="2">
        <v>68</v>
      </c>
      <c r="J64" s="2">
        <v>89</v>
      </c>
      <c r="K64" s="2">
        <v>121</v>
      </c>
      <c r="L64" s="2">
        <v>71</v>
      </c>
      <c r="M64" s="2">
        <v>120</v>
      </c>
      <c r="N64" s="2">
        <v>87</v>
      </c>
      <c r="O64" s="2">
        <v>79</v>
      </c>
      <c r="P64" s="2">
        <v>79</v>
      </c>
      <c r="Q64" s="2">
        <v>76</v>
      </c>
      <c r="R64" s="2">
        <v>85</v>
      </c>
      <c r="S64" s="2">
        <v>47</v>
      </c>
      <c r="U64" t="str">
        <f t="shared" si="2"/>
        <v>Mark Simpson 2015</v>
      </c>
      <c r="V64" t="str">
        <f t="shared" si="3"/>
        <v>Mark Simpson</v>
      </c>
      <c r="W64" s="13">
        <f t="shared" si="4"/>
        <v>74</v>
      </c>
      <c r="X64" s="13">
        <f t="shared" si="5"/>
        <v>145</v>
      </c>
      <c r="Y64" s="13">
        <f t="shared" si="6"/>
        <v>240</v>
      </c>
      <c r="Z64" s="13">
        <f t="shared" si="7"/>
        <v>294</v>
      </c>
      <c r="AA64" s="13">
        <f t="shared" si="8"/>
        <v>352</v>
      </c>
      <c r="AB64" s="13">
        <f t="shared" si="9"/>
        <v>420</v>
      </c>
      <c r="AC64" s="13">
        <f t="shared" si="10"/>
        <v>509</v>
      </c>
      <c r="AD64" s="13">
        <f t="shared" si="11"/>
        <v>630</v>
      </c>
      <c r="AE64" s="13">
        <f t="shared" si="12"/>
        <v>701</v>
      </c>
      <c r="AF64" s="13">
        <f t="shared" si="13"/>
        <v>821</v>
      </c>
      <c r="AG64" s="13">
        <f t="shared" si="14"/>
        <v>908</v>
      </c>
      <c r="AH64" s="13">
        <f t="shared" si="15"/>
        <v>987</v>
      </c>
      <c r="AI64" s="13">
        <f t="shared" si="16"/>
        <v>1066</v>
      </c>
      <c r="AJ64" s="13">
        <f t="shared" si="17"/>
        <v>1142</v>
      </c>
      <c r="AK64" s="13">
        <f t="shared" si="18"/>
        <v>1227</v>
      </c>
      <c r="AL64" s="13">
        <f t="shared" si="19"/>
        <v>1274</v>
      </c>
      <c r="AN64">
        <v>62</v>
      </c>
      <c r="AP64" t="s">
        <v>150</v>
      </c>
      <c r="AQ64">
        <f t="shared" si="25"/>
        <v>99</v>
      </c>
      <c r="AR64">
        <f t="shared" si="25"/>
        <v>203</v>
      </c>
      <c r="AS64">
        <f t="shared" si="25"/>
        <v>271</v>
      </c>
      <c r="AT64">
        <f t="shared" si="25"/>
        <v>331</v>
      </c>
      <c r="AU64">
        <f t="shared" si="25"/>
        <v>408</v>
      </c>
      <c r="AV64">
        <f t="shared" si="25"/>
        <v>508</v>
      </c>
      <c r="AW64">
        <f t="shared" si="25"/>
        <v>548</v>
      </c>
      <c r="AX64">
        <f t="shared" si="25"/>
        <v>638</v>
      </c>
      <c r="AY64">
        <f t="shared" si="25"/>
        <v>731</v>
      </c>
      <c r="AZ64">
        <f t="shared" si="25"/>
        <v>819</v>
      </c>
      <c r="BA64">
        <f t="shared" si="25"/>
        <v>908</v>
      </c>
      <c r="BB64">
        <f t="shared" si="25"/>
        <v>970</v>
      </c>
      <c r="BC64">
        <f t="shared" si="25"/>
        <v>1041</v>
      </c>
      <c r="BD64">
        <f t="shared" si="25"/>
        <v>1117</v>
      </c>
      <c r="BE64">
        <f t="shared" si="25"/>
        <v>1181</v>
      </c>
      <c r="BF64">
        <f t="shared" si="25"/>
        <v>1250</v>
      </c>
    </row>
    <row r="65" spans="1:58">
      <c r="B65">
        <v>2016</v>
      </c>
      <c r="C65" t="s">
        <v>22</v>
      </c>
      <c r="D65" s="2">
        <v>82</v>
      </c>
      <c r="E65" s="2">
        <v>47</v>
      </c>
      <c r="F65" s="2">
        <v>84</v>
      </c>
      <c r="G65" s="2">
        <v>73</v>
      </c>
      <c r="H65" s="2">
        <v>31</v>
      </c>
      <c r="I65" s="2">
        <v>116</v>
      </c>
      <c r="J65" s="2">
        <v>92</v>
      </c>
      <c r="K65" s="2">
        <v>98</v>
      </c>
      <c r="L65" s="2">
        <v>126</v>
      </c>
      <c r="M65" s="2">
        <v>110</v>
      </c>
      <c r="N65" s="2">
        <v>71</v>
      </c>
      <c r="O65" s="2">
        <v>132</v>
      </c>
      <c r="P65" s="2">
        <v>101</v>
      </c>
      <c r="Q65" s="2">
        <v>62</v>
      </c>
      <c r="R65" s="2">
        <v>103</v>
      </c>
      <c r="S65" s="2">
        <v>95</v>
      </c>
      <c r="U65" t="str">
        <f t="shared" si="2"/>
        <v>Mark Simpson 2016</v>
      </c>
      <c r="V65" t="str">
        <f t="shared" si="3"/>
        <v>Mark Simpson</v>
      </c>
      <c r="W65" s="13">
        <f t="shared" si="4"/>
        <v>82</v>
      </c>
      <c r="X65" s="13">
        <f t="shared" si="5"/>
        <v>129</v>
      </c>
      <c r="Y65" s="13">
        <f t="shared" si="6"/>
        <v>213</v>
      </c>
      <c r="Z65" s="13">
        <f t="shared" si="7"/>
        <v>286</v>
      </c>
      <c r="AA65" s="13">
        <f t="shared" si="8"/>
        <v>317</v>
      </c>
      <c r="AB65" s="13">
        <f t="shared" si="9"/>
        <v>433</v>
      </c>
      <c r="AC65" s="13">
        <f t="shared" si="10"/>
        <v>525</v>
      </c>
      <c r="AD65" s="13">
        <f t="shared" si="11"/>
        <v>623</v>
      </c>
      <c r="AE65" s="13">
        <f t="shared" si="12"/>
        <v>749</v>
      </c>
      <c r="AF65" s="13">
        <f t="shared" si="13"/>
        <v>859</v>
      </c>
      <c r="AG65" s="13">
        <f t="shared" si="14"/>
        <v>930</v>
      </c>
      <c r="AH65" s="13">
        <f t="shared" si="15"/>
        <v>1062</v>
      </c>
      <c r="AI65" s="13">
        <f t="shared" si="16"/>
        <v>1163</v>
      </c>
      <c r="AJ65" s="13">
        <f t="shared" si="17"/>
        <v>1225</v>
      </c>
      <c r="AK65" s="13">
        <f t="shared" si="18"/>
        <v>1328</v>
      </c>
      <c r="AL65" s="13">
        <f t="shared" si="19"/>
        <v>1423</v>
      </c>
      <c r="AN65">
        <v>63</v>
      </c>
      <c r="AP65" t="s">
        <v>130</v>
      </c>
      <c r="AQ65">
        <f t="shared" si="25"/>
        <v>98</v>
      </c>
      <c r="AR65">
        <f t="shared" si="25"/>
        <v>200</v>
      </c>
      <c r="AS65">
        <f t="shared" si="25"/>
        <v>253</v>
      </c>
      <c r="AT65">
        <f t="shared" si="25"/>
        <v>328</v>
      </c>
      <c r="AU65">
        <f t="shared" si="25"/>
        <v>376</v>
      </c>
      <c r="AV65">
        <f t="shared" si="25"/>
        <v>457</v>
      </c>
      <c r="AW65">
        <f t="shared" si="25"/>
        <v>551</v>
      </c>
      <c r="AX65">
        <f t="shared" si="25"/>
        <v>629</v>
      </c>
      <c r="AY65">
        <f t="shared" si="25"/>
        <v>729</v>
      </c>
      <c r="AZ65">
        <f t="shared" si="25"/>
        <v>789</v>
      </c>
      <c r="BA65">
        <f t="shared" si="25"/>
        <v>875</v>
      </c>
      <c r="BB65">
        <f t="shared" si="25"/>
        <v>939</v>
      </c>
      <c r="BC65">
        <f t="shared" si="25"/>
        <v>1041</v>
      </c>
      <c r="BD65">
        <f t="shared" si="25"/>
        <v>1114</v>
      </c>
      <c r="BE65">
        <f t="shared" si="25"/>
        <v>1206</v>
      </c>
      <c r="BF65">
        <f t="shared" si="25"/>
        <v>1254</v>
      </c>
    </row>
    <row r="66" spans="1:58">
      <c r="A66" t="s">
        <v>26</v>
      </c>
      <c r="B66">
        <v>2013</v>
      </c>
      <c r="C66" t="s">
        <v>63</v>
      </c>
      <c r="D66" s="2">
        <v>77</v>
      </c>
      <c r="E66" s="2">
        <v>93</v>
      </c>
      <c r="F66" s="2">
        <v>75</v>
      </c>
      <c r="G66" s="2">
        <v>137</v>
      </c>
      <c r="H66" s="2">
        <v>76</v>
      </c>
      <c r="I66" s="2">
        <v>90</v>
      </c>
      <c r="J66" s="2">
        <v>92</v>
      </c>
      <c r="K66" s="2">
        <v>105</v>
      </c>
      <c r="L66" s="2">
        <v>110</v>
      </c>
      <c r="M66" s="2">
        <v>87</v>
      </c>
      <c r="N66" s="2">
        <v>77</v>
      </c>
      <c r="O66" s="2">
        <v>56</v>
      </c>
      <c r="P66" s="2">
        <v>84</v>
      </c>
      <c r="Q66" s="2">
        <v>74</v>
      </c>
      <c r="R66" s="2">
        <v>97</v>
      </c>
      <c r="S66" s="2">
        <v>98</v>
      </c>
      <c r="U66" t="str">
        <f t="shared" si="2"/>
        <v>Mat Ward 2013</v>
      </c>
      <c r="V66" t="str">
        <f t="shared" si="3"/>
        <v>Mat Ward</v>
      </c>
      <c r="W66" s="13">
        <f t="shared" si="4"/>
        <v>77</v>
      </c>
      <c r="X66" s="13">
        <f t="shared" si="5"/>
        <v>170</v>
      </c>
      <c r="Y66" s="13">
        <f t="shared" si="6"/>
        <v>245</v>
      </c>
      <c r="Z66" s="13">
        <f t="shared" si="7"/>
        <v>382</v>
      </c>
      <c r="AA66" s="13">
        <f t="shared" si="8"/>
        <v>458</v>
      </c>
      <c r="AB66" s="13">
        <f t="shared" si="9"/>
        <v>548</v>
      </c>
      <c r="AC66" s="13">
        <f t="shared" si="10"/>
        <v>640</v>
      </c>
      <c r="AD66" s="13">
        <f t="shared" si="11"/>
        <v>745</v>
      </c>
      <c r="AE66" s="13">
        <f t="shared" si="12"/>
        <v>855</v>
      </c>
      <c r="AF66" s="13">
        <f t="shared" si="13"/>
        <v>942</v>
      </c>
      <c r="AG66" s="13">
        <f t="shared" si="14"/>
        <v>1019</v>
      </c>
      <c r="AH66" s="13">
        <f t="shared" si="15"/>
        <v>1075</v>
      </c>
      <c r="AI66" s="13">
        <f t="shared" si="16"/>
        <v>1159</v>
      </c>
      <c r="AJ66" s="13">
        <f t="shared" si="17"/>
        <v>1233</v>
      </c>
      <c r="AK66" s="13">
        <f t="shared" si="18"/>
        <v>1330</v>
      </c>
      <c r="AL66" s="13">
        <f t="shared" si="19"/>
        <v>1428</v>
      </c>
      <c r="AN66">
        <v>64</v>
      </c>
      <c r="AP66" t="s">
        <v>158</v>
      </c>
      <c r="AQ66">
        <f t="shared" si="25"/>
        <v>76</v>
      </c>
      <c r="AR66">
        <f t="shared" si="25"/>
        <v>166</v>
      </c>
      <c r="AS66">
        <f t="shared" si="25"/>
        <v>251</v>
      </c>
      <c r="AT66">
        <f t="shared" si="25"/>
        <v>299</v>
      </c>
      <c r="AU66">
        <f t="shared" si="25"/>
        <v>355</v>
      </c>
      <c r="AV66">
        <f t="shared" si="25"/>
        <v>473</v>
      </c>
      <c r="AW66">
        <f t="shared" si="25"/>
        <v>578</v>
      </c>
      <c r="AX66">
        <f t="shared" si="25"/>
        <v>647</v>
      </c>
      <c r="AY66">
        <f t="shared" si="25"/>
        <v>712</v>
      </c>
      <c r="AZ66">
        <f t="shared" si="25"/>
        <v>818</v>
      </c>
      <c r="BA66">
        <f t="shared" si="25"/>
        <v>886</v>
      </c>
      <c r="BB66">
        <f t="shared" si="25"/>
        <v>976</v>
      </c>
      <c r="BC66">
        <f t="shared" si="25"/>
        <v>1039</v>
      </c>
      <c r="BD66">
        <f t="shared" si="25"/>
        <v>1149</v>
      </c>
      <c r="BE66">
        <f t="shared" si="25"/>
        <v>1226</v>
      </c>
      <c r="BF66">
        <f t="shared" si="25"/>
        <v>1339</v>
      </c>
    </row>
    <row r="67" spans="1:58">
      <c r="B67">
        <v>2014</v>
      </c>
      <c r="C67" t="s">
        <v>22</v>
      </c>
      <c r="D67" s="2">
        <v>99</v>
      </c>
      <c r="E67" s="2">
        <v>104</v>
      </c>
      <c r="F67" s="2">
        <v>68</v>
      </c>
      <c r="G67" s="2">
        <v>60</v>
      </c>
      <c r="H67" s="2">
        <v>77</v>
      </c>
      <c r="I67" s="2">
        <v>100</v>
      </c>
      <c r="J67" s="2">
        <v>40</v>
      </c>
      <c r="K67" s="2">
        <v>90</v>
      </c>
      <c r="L67" s="2">
        <v>93</v>
      </c>
      <c r="M67" s="2">
        <v>88</v>
      </c>
      <c r="N67" s="2">
        <v>89</v>
      </c>
      <c r="O67" s="2">
        <v>62</v>
      </c>
      <c r="P67" s="2">
        <v>71</v>
      </c>
      <c r="Q67" s="2">
        <v>76</v>
      </c>
      <c r="R67" s="2">
        <v>64</v>
      </c>
      <c r="S67" s="2">
        <v>69</v>
      </c>
      <c r="U67" t="str">
        <f t="shared" si="2"/>
        <v>Mat Ward 2014</v>
      </c>
      <c r="V67" t="str">
        <f t="shared" si="3"/>
        <v>Mat Ward</v>
      </c>
      <c r="W67" s="13">
        <f t="shared" si="4"/>
        <v>99</v>
      </c>
      <c r="X67" s="13">
        <f t="shared" si="5"/>
        <v>203</v>
      </c>
      <c r="Y67" s="13">
        <f t="shared" si="6"/>
        <v>271</v>
      </c>
      <c r="Z67" s="13">
        <f t="shared" si="7"/>
        <v>331</v>
      </c>
      <c r="AA67" s="13">
        <f t="shared" si="8"/>
        <v>408</v>
      </c>
      <c r="AB67" s="13">
        <f t="shared" si="9"/>
        <v>508</v>
      </c>
      <c r="AC67" s="13">
        <f t="shared" si="10"/>
        <v>548</v>
      </c>
      <c r="AD67" s="13">
        <f t="shared" si="11"/>
        <v>638</v>
      </c>
      <c r="AE67" s="13">
        <f t="shared" si="12"/>
        <v>731</v>
      </c>
      <c r="AF67" s="13">
        <f t="shared" si="13"/>
        <v>819</v>
      </c>
      <c r="AG67" s="13">
        <f t="shared" si="14"/>
        <v>908</v>
      </c>
      <c r="AH67" s="13">
        <f t="shared" si="15"/>
        <v>970</v>
      </c>
      <c r="AI67" s="13">
        <f t="shared" si="16"/>
        <v>1041</v>
      </c>
      <c r="AJ67" s="13">
        <f t="shared" si="17"/>
        <v>1117</v>
      </c>
      <c r="AK67" s="13">
        <f t="shared" si="18"/>
        <v>1181</v>
      </c>
      <c r="AL67" s="13">
        <f t="shared" si="19"/>
        <v>1250</v>
      </c>
      <c r="AN67">
        <v>65</v>
      </c>
      <c r="AP67" t="s">
        <v>141</v>
      </c>
      <c r="AQ67">
        <f t="shared" si="25"/>
        <v>84</v>
      </c>
      <c r="AR67">
        <f t="shared" si="25"/>
        <v>184</v>
      </c>
      <c r="AS67">
        <f t="shared" si="25"/>
        <v>262</v>
      </c>
      <c r="AT67">
        <f t="shared" si="25"/>
        <v>347</v>
      </c>
      <c r="AU67">
        <f t="shared" si="25"/>
        <v>410</v>
      </c>
      <c r="AV67">
        <f t="shared" si="25"/>
        <v>486</v>
      </c>
      <c r="AW67">
        <f t="shared" si="25"/>
        <v>558</v>
      </c>
      <c r="AX67">
        <f t="shared" si="25"/>
        <v>631</v>
      </c>
      <c r="AY67">
        <f t="shared" si="25"/>
        <v>707</v>
      </c>
      <c r="AZ67">
        <f t="shared" si="25"/>
        <v>778</v>
      </c>
      <c r="BA67">
        <f t="shared" si="25"/>
        <v>863</v>
      </c>
      <c r="BB67">
        <f t="shared" si="25"/>
        <v>951</v>
      </c>
      <c r="BC67">
        <f t="shared" si="25"/>
        <v>1033</v>
      </c>
      <c r="BD67">
        <f t="shared" si="25"/>
        <v>1166</v>
      </c>
      <c r="BE67">
        <f t="shared" si="25"/>
        <v>1238</v>
      </c>
      <c r="BF67">
        <f t="shared" si="25"/>
        <v>1338</v>
      </c>
    </row>
    <row r="68" spans="1:58">
      <c r="B68">
        <v>2015</v>
      </c>
      <c r="C68" t="s">
        <v>22</v>
      </c>
      <c r="D68" s="2">
        <v>97</v>
      </c>
      <c r="E68" s="2">
        <v>71</v>
      </c>
      <c r="F68" s="2">
        <v>88</v>
      </c>
      <c r="G68" s="2">
        <v>72</v>
      </c>
      <c r="H68" s="2">
        <v>98</v>
      </c>
      <c r="I68" s="2">
        <v>86</v>
      </c>
      <c r="J68" s="2">
        <v>83</v>
      </c>
      <c r="K68" s="2">
        <v>114</v>
      </c>
      <c r="L68" s="2">
        <v>62</v>
      </c>
      <c r="M68" s="2">
        <v>95</v>
      </c>
      <c r="N68" s="2">
        <v>102</v>
      </c>
      <c r="O68" s="2">
        <v>105</v>
      </c>
      <c r="P68" s="2">
        <v>91</v>
      </c>
      <c r="Q68" s="2">
        <v>109</v>
      </c>
      <c r="R68" s="2">
        <v>80</v>
      </c>
      <c r="S68" s="2">
        <v>63</v>
      </c>
      <c r="U68" t="str">
        <f t="shared" ref="U68:U94" si="26">V68&amp;" "&amp;B68</f>
        <v>Mat Ward 2015</v>
      </c>
      <c r="V68" t="str">
        <f t="shared" ref="V68:V94" si="27">IF(A68="", V67, A68)</f>
        <v>Mat Ward</v>
      </c>
      <c r="W68" s="13">
        <f t="shared" ref="W68:W94" si="28">D68</f>
        <v>97</v>
      </c>
      <c r="X68" s="13">
        <f t="shared" ref="X68:X94" si="29">W68+E68</f>
        <v>168</v>
      </c>
      <c r="Y68" s="13">
        <f t="shared" ref="Y68:Y94" si="30">X68+F68</f>
        <v>256</v>
      </c>
      <c r="Z68" s="13">
        <f t="shared" ref="Z68:Z94" si="31">Y68+G68</f>
        <v>328</v>
      </c>
      <c r="AA68" s="13">
        <f t="shared" ref="AA68:AA94" si="32">Z68+H68</f>
        <v>426</v>
      </c>
      <c r="AB68" s="13">
        <f t="shared" ref="AB68:AB94" si="33">AA68+I68</f>
        <v>512</v>
      </c>
      <c r="AC68" s="13">
        <f t="shared" ref="AC68:AC94" si="34">AB68+J68</f>
        <v>595</v>
      </c>
      <c r="AD68" s="13">
        <f t="shared" ref="AD68:AD94" si="35">AC68+K68</f>
        <v>709</v>
      </c>
      <c r="AE68" s="13">
        <f t="shared" ref="AE68:AE94" si="36">AD68+L68</f>
        <v>771</v>
      </c>
      <c r="AF68" s="13">
        <f t="shared" ref="AF68:AF94" si="37">AE68+M68</f>
        <v>866</v>
      </c>
      <c r="AG68" s="13">
        <f t="shared" ref="AG68:AG94" si="38">AF68+N68</f>
        <v>968</v>
      </c>
      <c r="AH68" s="13">
        <f t="shared" ref="AH68:AH94" si="39">AG68+O68</f>
        <v>1073</v>
      </c>
      <c r="AI68" s="13">
        <f t="shared" ref="AI68:AI94" si="40">AH68+P68</f>
        <v>1164</v>
      </c>
      <c r="AJ68" s="13">
        <f t="shared" ref="AJ68:AJ94" si="41">AI68+Q68</f>
        <v>1273</v>
      </c>
      <c r="AK68" s="13">
        <f t="shared" ref="AK68:AK94" si="42">AJ68+R68</f>
        <v>1353</v>
      </c>
      <c r="AL68" s="13">
        <f t="shared" ref="AL68:AL94" si="43">AK68+S68</f>
        <v>1416</v>
      </c>
      <c r="AN68">
        <v>66</v>
      </c>
      <c r="AP68" t="s">
        <v>118</v>
      </c>
      <c r="AQ68">
        <f t="shared" si="25"/>
        <v>81</v>
      </c>
      <c r="AR68">
        <f t="shared" si="25"/>
        <v>188</v>
      </c>
      <c r="AS68">
        <f t="shared" si="25"/>
        <v>254</v>
      </c>
      <c r="AT68">
        <f t="shared" si="25"/>
        <v>339</v>
      </c>
      <c r="AU68">
        <f t="shared" si="25"/>
        <v>423</v>
      </c>
      <c r="AV68">
        <f t="shared" si="25"/>
        <v>535</v>
      </c>
      <c r="AW68">
        <f t="shared" si="25"/>
        <v>592</v>
      </c>
      <c r="AX68">
        <f t="shared" si="25"/>
        <v>674</v>
      </c>
      <c r="AY68">
        <f t="shared" si="25"/>
        <v>755</v>
      </c>
      <c r="AZ68">
        <f t="shared" si="25"/>
        <v>803</v>
      </c>
      <c r="BA68">
        <f t="shared" si="25"/>
        <v>877</v>
      </c>
      <c r="BB68">
        <f t="shared" si="25"/>
        <v>950</v>
      </c>
      <c r="BC68">
        <f t="shared" si="25"/>
        <v>1032</v>
      </c>
      <c r="BD68">
        <f t="shared" si="25"/>
        <v>1123</v>
      </c>
      <c r="BE68">
        <f t="shared" si="25"/>
        <v>1209</v>
      </c>
      <c r="BF68">
        <f t="shared" si="25"/>
        <v>1308</v>
      </c>
    </row>
    <row r="69" spans="1:58">
      <c r="B69">
        <v>2016</v>
      </c>
      <c r="C69" t="s">
        <v>22</v>
      </c>
      <c r="D69" s="2">
        <v>89</v>
      </c>
      <c r="E69" s="2">
        <v>92</v>
      </c>
      <c r="F69" s="2">
        <v>77</v>
      </c>
      <c r="G69" s="2">
        <v>91</v>
      </c>
      <c r="H69" s="2">
        <v>85</v>
      </c>
      <c r="I69" s="2">
        <v>46</v>
      </c>
      <c r="J69" s="2">
        <v>77</v>
      </c>
      <c r="K69" s="2">
        <v>77</v>
      </c>
      <c r="L69" s="2">
        <v>104</v>
      </c>
      <c r="M69" s="2">
        <v>90</v>
      </c>
      <c r="N69" s="2">
        <v>82</v>
      </c>
      <c r="O69" s="2">
        <v>74</v>
      </c>
      <c r="P69" s="2">
        <v>132</v>
      </c>
      <c r="Q69" s="2">
        <v>98</v>
      </c>
      <c r="R69" s="2">
        <v>87</v>
      </c>
      <c r="S69" s="2">
        <v>74</v>
      </c>
      <c r="U69" t="str">
        <f t="shared" si="26"/>
        <v>Mat Ward 2016</v>
      </c>
      <c r="V69" t="str">
        <f t="shared" si="27"/>
        <v>Mat Ward</v>
      </c>
      <c r="W69" s="13">
        <f t="shared" si="28"/>
        <v>89</v>
      </c>
      <c r="X69" s="13">
        <f t="shared" si="29"/>
        <v>181</v>
      </c>
      <c r="Y69" s="13">
        <f t="shared" si="30"/>
        <v>258</v>
      </c>
      <c r="Z69" s="13">
        <f t="shared" si="31"/>
        <v>349</v>
      </c>
      <c r="AA69" s="13">
        <f t="shared" si="32"/>
        <v>434</v>
      </c>
      <c r="AB69" s="13">
        <f t="shared" si="33"/>
        <v>480</v>
      </c>
      <c r="AC69" s="13">
        <f t="shared" si="34"/>
        <v>557</v>
      </c>
      <c r="AD69" s="13">
        <f t="shared" si="35"/>
        <v>634</v>
      </c>
      <c r="AE69" s="13">
        <f t="shared" si="36"/>
        <v>738</v>
      </c>
      <c r="AF69" s="13">
        <f t="shared" si="37"/>
        <v>828</v>
      </c>
      <c r="AG69" s="13">
        <f t="shared" si="38"/>
        <v>910</v>
      </c>
      <c r="AH69" s="13">
        <f t="shared" si="39"/>
        <v>984</v>
      </c>
      <c r="AI69" s="13">
        <f t="shared" si="40"/>
        <v>1116</v>
      </c>
      <c r="AJ69" s="13">
        <f t="shared" si="41"/>
        <v>1214</v>
      </c>
      <c r="AK69" s="13">
        <f t="shared" si="42"/>
        <v>1301</v>
      </c>
      <c r="AL69" s="13">
        <f t="shared" si="43"/>
        <v>1375</v>
      </c>
      <c r="AN69">
        <v>67</v>
      </c>
      <c r="AP69" t="s">
        <v>273</v>
      </c>
      <c r="AQ69">
        <f t="shared" si="25"/>
        <v>93</v>
      </c>
      <c r="AR69">
        <f t="shared" si="25"/>
        <v>186</v>
      </c>
      <c r="AS69">
        <f t="shared" si="25"/>
        <v>290</v>
      </c>
      <c r="AT69">
        <f t="shared" si="25"/>
        <v>391</v>
      </c>
      <c r="AU69">
        <f t="shared" si="25"/>
        <v>481</v>
      </c>
      <c r="AV69">
        <f t="shared" si="25"/>
        <v>546</v>
      </c>
      <c r="AW69">
        <f t="shared" si="25"/>
        <v>632</v>
      </c>
      <c r="AX69">
        <f t="shared" si="25"/>
        <v>694</v>
      </c>
      <c r="AY69">
        <f t="shared" si="25"/>
        <v>758</v>
      </c>
      <c r="AZ69">
        <f t="shared" si="25"/>
        <v>830</v>
      </c>
      <c r="BA69">
        <f t="shared" si="25"/>
        <v>921</v>
      </c>
      <c r="BB69">
        <f t="shared" si="25"/>
        <v>975</v>
      </c>
      <c r="BC69">
        <f t="shared" si="25"/>
        <v>1029</v>
      </c>
      <c r="BD69">
        <f t="shared" si="25"/>
        <v>1109</v>
      </c>
      <c r="BE69">
        <f t="shared" si="25"/>
        <v>1216</v>
      </c>
      <c r="BF69">
        <f t="shared" si="25"/>
        <v>1325</v>
      </c>
    </row>
    <row r="70" spans="1:58">
      <c r="B70">
        <v>2017</v>
      </c>
      <c r="C70" t="s">
        <v>22</v>
      </c>
      <c r="D70" s="2">
        <v>76</v>
      </c>
      <c r="E70" s="2">
        <v>68</v>
      </c>
      <c r="F70" s="2">
        <v>57</v>
      </c>
      <c r="G70" s="2">
        <v>113</v>
      </c>
      <c r="H70" s="2">
        <v>96</v>
      </c>
      <c r="I70" s="2">
        <v>75</v>
      </c>
      <c r="J70" s="2">
        <v>79</v>
      </c>
      <c r="K70" s="2">
        <v>93</v>
      </c>
      <c r="L70" s="2">
        <v>94</v>
      </c>
      <c r="M70" s="2">
        <v>96</v>
      </c>
      <c r="N70" s="2">
        <v>126</v>
      </c>
      <c r="O70" s="2">
        <v>118</v>
      </c>
      <c r="P70" s="2">
        <v>95</v>
      </c>
      <c r="Q70" s="2">
        <v>118</v>
      </c>
      <c r="R70" s="2">
        <v>71</v>
      </c>
      <c r="S70" s="2">
        <v>98</v>
      </c>
      <c r="U70" t="str">
        <f t="shared" si="26"/>
        <v>Mat Ward 2017</v>
      </c>
      <c r="V70" t="str">
        <f t="shared" si="27"/>
        <v>Mat Ward</v>
      </c>
      <c r="W70" s="13">
        <f t="shared" si="28"/>
        <v>76</v>
      </c>
      <c r="X70" s="13">
        <f t="shared" si="29"/>
        <v>144</v>
      </c>
      <c r="Y70" s="13">
        <f t="shared" si="30"/>
        <v>201</v>
      </c>
      <c r="Z70" s="13">
        <f t="shared" si="31"/>
        <v>314</v>
      </c>
      <c r="AA70" s="13">
        <f t="shared" si="32"/>
        <v>410</v>
      </c>
      <c r="AB70" s="13">
        <f t="shared" si="33"/>
        <v>485</v>
      </c>
      <c r="AC70" s="13">
        <f t="shared" si="34"/>
        <v>564</v>
      </c>
      <c r="AD70" s="13">
        <f t="shared" si="35"/>
        <v>657</v>
      </c>
      <c r="AE70" s="13">
        <f t="shared" si="36"/>
        <v>751</v>
      </c>
      <c r="AF70" s="13">
        <f t="shared" si="37"/>
        <v>847</v>
      </c>
      <c r="AG70" s="13">
        <f t="shared" si="38"/>
        <v>973</v>
      </c>
      <c r="AH70" s="13">
        <f t="shared" si="39"/>
        <v>1091</v>
      </c>
      <c r="AI70" s="13">
        <f t="shared" si="40"/>
        <v>1186</v>
      </c>
      <c r="AJ70" s="13">
        <f t="shared" si="41"/>
        <v>1304</v>
      </c>
      <c r="AK70" s="13">
        <f t="shared" si="42"/>
        <v>1375</v>
      </c>
      <c r="AL70" s="13">
        <f t="shared" si="43"/>
        <v>1473</v>
      </c>
      <c r="AN70">
        <v>68</v>
      </c>
      <c r="AP70" t="s">
        <v>142</v>
      </c>
      <c r="AQ70">
        <f t="shared" si="25"/>
        <v>86</v>
      </c>
      <c r="AR70">
        <f t="shared" si="25"/>
        <v>164</v>
      </c>
      <c r="AS70">
        <f t="shared" si="25"/>
        <v>261</v>
      </c>
      <c r="AT70">
        <f t="shared" si="25"/>
        <v>305</v>
      </c>
      <c r="AU70">
        <f t="shared" si="25"/>
        <v>367</v>
      </c>
      <c r="AV70">
        <f t="shared" si="25"/>
        <v>473</v>
      </c>
      <c r="AW70">
        <f t="shared" si="25"/>
        <v>534</v>
      </c>
      <c r="AX70">
        <f t="shared" si="25"/>
        <v>585</v>
      </c>
      <c r="AY70">
        <f t="shared" si="25"/>
        <v>661</v>
      </c>
      <c r="AZ70">
        <f t="shared" si="25"/>
        <v>744</v>
      </c>
      <c r="BA70">
        <f t="shared" si="25"/>
        <v>805</v>
      </c>
      <c r="BB70">
        <f t="shared" si="25"/>
        <v>915</v>
      </c>
      <c r="BC70">
        <f t="shared" si="25"/>
        <v>1023</v>
      </c>
      <c r="BD70">
        <f t="shared" si="25"/>
        <v>1115</v>
      </c>
      <c r="BE70">
        <f t="shared" si="25"/>
        <v>1223</v>
      </c>
      <c r="BF70">
        <f t="shared" si="25"/>
        <v>1292</v>
      </c>
    </row>
    <row r="71" spans="1:58">
      <c r="A71" t="s">
        <v>21</v>
      </c>
      <c r="B71">
        <v>2012</v>
      </c>
      <c r="C71" t="s">
        <v>22</v>
      </c>
      <c r="D71" s="2">
        <v>94</v>
      </c>
      <c r="E71" s="2">
        <v>117</v>
      </c>
      <c r="F71" s="2">
        <v>69</v>
      </c>
      <c r="G71" s="2">
        <v>79</v>
      </c>
      <c r="H71" s="2">
        <v>74</v>
      </c>
      <c r="I71" s="2">
        <v>65</v>
      </c>
      <c r="J71" s="2">
        <v>116</v>
      </c>
      <c r="K71" s="2">
        <v>90</v>
      </c>
      <c r="L71" s="2">
        <v>135</v>
      </c>
      <c r="M71" s="2">
        <v>105</v>
      </c>
      <c r="N71" s="2">
        <v>95</v>
      </c>
      <c r="O71" s="2">
        <v>107</v>
      </c>
      <c r="P71" s="2">
        <v>59</v>
      </c>
      <c r="Q71" s="2">
        <v>123</v>
      </c>
      <c r="R71" s="2">
        <v>83</v>
      </c>
      <c r="S71" s="2">
        <v>121</v>
      </c>
      <c r="U71" t="str">
        <f t="shared" si="26"/>
        <v>Max Cubberley 2012</v>
      </c>
      <c r="V71" t="str">
        <f t="shared" si="27"/>
        <v>Max Cubberley</v>
      </c>
      <c r="W71" s="13">
        <f t="shared" si="28"/>
        <v>94</v>
      </c>
      <c r="X71" s="13">
        <f t="shared" si="29"/>
        <v>211</v>
      </c>
      <c r="Y71" s="13">
        <f t="shared" si="30"/>
        <v>280</v>
      </c>
      <c r="Z71" s="13">
        <f t="shared" si="31"/>
        <v>359</v>
      </c>
      <c r="AA71" s="13">
        <f t="shared" si="32"/>
        <v>433</v>
      </c>
      <c r="AB71" s="13">
        <f t="shared" si="33"/>
        <v>498</v>
      </c>
      <c r="AC71" s="13">
        <f t="shared" si="34"/>
        <v>614</v>
      </c>
      <c r="AD71" s="13">
        <f t="shared" si="35"/>
        <v>704</v>
      </c>
      <c r="AE71" s="13">
        <f t="shared" si="36"/>
        <v>839</v>
      </c>
      <c r="AF71" s="13">
        <f t="shared" si="37"/>
        <v>944</v>
      </c>
      <c r="AG71" s="13">
        <f t="shared" si="38"/>
        <v>1039</v>
      </c>
      <c r="AH71" s="13">
        <f t="shared" si="39"/>
        <v>1146</v>
      </c>
      <c r="AI71" s="13">
        <f t="shared" si="40"/>
        <v>1205</v>
      </c>
      <c r="AJ71" s="13">
        <f t="shared" si="41"/>
        <v>1328</v>
      </c>
      <c r="AK71" s="13">
        <f t="shared" si="42"/>
        <v>1411</v>
      </c>
      <c r="AL71" s="13">
        <f t="shared" si="43"/>
        <v>1532</v>
      </c>
      <c r="AN71">
        <v>69</v>
      </c>
      <c r="AP71" t="s">
        <v>114</v>
      </c>
      <c r="AQ71">
        <f t="shared" si="25"/>
        <v>56</v>
      </c>
      <c r="AR71">
        <f t="shared" si="25"/>
        <v>140</v>
      </c>
      <c r="AS71">
        <f t="shared" si="25"/>
        <v>197</v>
      </c>
      <c r="AT71">
        <f t="shared" si="25"/>
        <v>269</v>
      </c>
      <c r="AU71">
        <f t="shared" si="25"/>
        <v>354</v>
      </c>
      <c r="AV71">
        <f t="shared" si="25"/>
        <v>395</v>
      </c>
      <c r="AW71">
        <f t="shared" si="25"/>
        <v>494</v>
      </c>
      <c r="AX71">
        <f t="shared" si="25"/>
        <v>609</v>
      </c>
      <c r="AY71">
        <f t="shared" si="25"/>
        <v>704</v>
      </c>
      <c r="AZ71">
        <f t="shared" si="25"/>
        <v>786</v>
      </c>
      <c r="BA71">
        <f t="shared" si="25"/>
        <v>864</v>
      </c>
      <c r="BB71">
        <f t="shared" si="25"/>
        <v>940</v>
      </c>
      <c r="BC71">
        <f t="shared" si="25"/>
        <v>1022</v>
      </c>
      <c r="BD71">
        <f t="shared" si="25"/>
        <v>1079</v>
      </c>
      <c r="BE71">
        <f t="shared" si="25"/>
        <v>1113</v>
      </c>
      <c r="BF71">
        <f t="shared" si="25"/>
        <v>1197</v>
      </c>
    </row>
    <row r="72" spans="1:58">
      <c r="B72">
        <v>2013</v>
      </c>
      <c r="C72" t="s">
        <v>22</v>
      </c>
      <c r="D72" s="2">
        <v>77</v>
      </c>
      <c r="E72" s="2">
        <v>88</v>
      </c>
      <c r="F72" s="2">
        <v>89</v>
      </c>
      <c r="G72" s="2">
        <v>131</v>
      </c>
      <c r="H72" s="2">
        <v>133</v>
      </c>
      <c r="I72" s="2">
        <v>90</v>
      </c>
      <c r="J72" s="2">
        <v>86</v>
      </c>
      <c r="K72" s="2">
        <v>81</v>
      </c>
      <c r="L72" s="2">
        <v>76</v>
      </c>
      <c r="M72" s="2">
        <v>61</v>
      </c>
      <c r="N72" s="2">
        <v>101</v>
      </c>
      <c r="O72" s="2">
        <v>91</v>
      </c>
      <c r="P72" s="2">
        <v>100</v>
      </c>
      <c r="Q72" s="2">
        <v>136</v>
      </c>
      <c r="R72" s="2">
        <v>84</v>
      </c>
      <c r="S72" s="2">
        <v>94</v>
      </c>
      <c r="U72" t="str">
        <f t="shared" si="26"/>
        <v>Max Cubberley 2013</v>
      </c>
      <c r="V72" t="str">
        <f t="shared" si="27"/>
        <v>Max Cubberley</v>
      </c>
      <c r="W72" s="13">
        <f t="shared" si="28"/>
        <v>77</v>
      </c>
      <c r="X72" s="13">
        <f t="shared" si="29"/>
        <v>165</v>
      </c>
      <c r="Y72" s="13">
        <f t="shared" si="30"/>
        <v>254</v>
      </c>
      <c r="Z72" s="13">
        <f t="shared" si="31"/>
        <v>385</v>
      </c>
      <c r="AA72" s="13">
        <f t="shared" si="32"/>
        <v>518</v>
      </c>
      <c r="AB72" s="13">
        <f t="shared" si="33"/>
        <v>608</v>
      </c>
      <c r="AC72" s="13">
        <f t="shared" si="34"/>
        <v>694</v>
      </c>
      <c r="AD72" s="13">
        <f t="shared" si="35"/>
        <v>775</v>
      </c>
      <c r="AE72" s="13">
        <f t="shared" si="36"/>
        <v>851</v>
      </c>
      <c r="AF72" s="13">
        <f t="shared" si="37"/>
        <v>912</v>
      </c>
      <c r="AG72" s="13">
        <f t="shared" si="38"/>
        <v>1013</v>
      </c>
      <c r="AH72" s="13">
        <f t="shared" si="39"/>
        <v>1104</v>
      </c>
      <c r="AI72" s="13">
        <f t="shared" si="40"/>
        <v>1204</v>
      </c>
      <c r="AJ72" s="13">
        <f t="shared" si="41"/>
        <v>1340</v>
      </c>
      <c r="AK72" s="13">
        <f t="shared" si="42"/>
        <v>1424</v>
      </c>
      <c r="AL72" s="13">
        <f t="shared" si="43"/>
        <v>1518</v>
      </c>
      <c r="AN72">
        <v>70</v>
      </c>
      <c r="AP72" t="s">
        <v>162</v>
      </c>
      <c r="AQ72">
        <f t="shared" si="25"/>
        <v>107</v>
      </c>
      <c r="AR72">
        <f t="shared" si="25"/>
        <v>181</v>
      </c>
      <c r="AS72">
        <f t="shared" si="25"/>
        <v>297</v>
      </c>
      <c r="AT72">
        <f t="shared" si="25"/>
        <v>370</v>
      </c>
      <c r="AU72">
        <f t="shared" si="25"/>
        <v>455</v>
      </c>
      <c r="AV72">
        <f t="shared" si="25"/>
        <v>531</v>
      </c>
      <c r="AW72">
        <f t="shared" si="25"/>
        <v>589</v>
      </c>
      <c r="AX72">
        <f t="shared" si="25"/>
        <v>648</v>
      </c>
      <c r="AY72">
        <f t="shared" si="25"/>
        <v>725</v>
      </c>
      <c r="AZ72">
        <f t="shared" si="25"/>
        <v>800</v>
      </c>
      <c r="BA72">
        <f t="shared" si="25"/>
        <v>867</v>
      </c>
      <c r="BB72">
        <f t="shared" si="25"/>
        <v>968</v>
      </c>
      <c r="BC72">
        <f t="shared" si="25"/>
        <v>1020</v>
      </c>
      <c r="BD72">
        <f t="shared" si="25"/>
        <v>1122</v>
      </c>
      <c r="BE72">
        <f t="shared" si="25"/>
        <v>1214</v>
      </c>
      <c r="BF72">
        <f t="shared" si="25"/>
        <v>1295</v>
      </c>
    </row>
    <row r="73" spans="1:58">
      <c r="B73">
        <v>2014</v>
      </c>
      <c r="C73" t="s">
        <v>63</v>
      </c>
      <c r="D73" s="2">
        <v>59</v>
      </c>
      <c r="E73" s="2">
        <v>78</v>
      </c>
      <c r="F73" s="2">
        <v>100</v>
      </c>
      <c r="G73" s="2">
        <v>94</v>
      </c>
      <c r="H73" s="2">
        <v>60</v>
      </c>
      <c r="I73" s="2">
        <v>73</v>
      </c>
      <c r="J73" s="2">
        <v>85</v>
      </c>
      <c r="K73" s="2">
        <v>137</v>
      </c>
      <c r="L73" s="2">
        <v>118</v>
      </c>
      <c r="M73" s="2">
        <v>74</v>
      </c>
      <c r="N73" s="2">
        <v>54</v>
      </c>
      <c r="O73" s="2">
        <v>68</v>
      </c>
      <c r="P73" s="2">
        <v>70</v>
      </c>
      <c r="Q73" s="2">
        <v>58</v>
      </c>
      <c r="R73" s="2">
        <v>54</v>
      </c>
      <c r="S73" s="2">
        <v>66</v>
      </c>
      <c r="U73" t="str">
        <f t="shared" si="26"/>
        <v>Max Cubberley 2014</v>
      </c>
      <c r="V73" t="str">
        <f t="shared" si="27"/>
        <v>Max Cubberley</v>
      </c>
      <c r="W73" s="13">
        <f t="shared" si="28"/>
        <v>59</v>
      </c>
      <c r="X73" s="13">
        <f t="shared" si="29"/>
        <v>137</v>
      </c>
      <c r="Y73" s="13">
        <f t="shared" si="30"/>
        <v>237</v>
      </c>
      <c r="Z73" s="13">
        <f t="shared" si="31"/>
        <v>331</v>
      </c>
      <c r="AA73" s="13">
        <f t="shared" si="32"/>
        <v>391</v>
      </c>
      <c r="AB73" s="13">
        <f t="shared" si="33"/>
        <v>464</v>
      </c>
      <c r="AC73" s="13">
        <f t="shared" si="34"/>
        <v>549</v>
      </c>
      <c r="AD73" s="13">
        <f t="shared" si="35"/>
        <v>686</v>
      </c>
      <c r="AE73" s="13">
        <f t="shared" si="36"/>
        <v>804</v>
      </c>
      <c r="AF73" s="13">
        <f t="shared" si="37"/>
        <v>878</v>
      </c>
      <c r="AG73" s="13">
        <f t="shared" si="38"/>
        <v>932</v>
      </c>
      <c r="AH73" s="13">
        <f t="shared" si="39"/>
        <v>1000</v>
      </c>
      <c r="AI73" s="13">
        <f t="shared" si="40"/>
        <v>1070</v>
      </c>
      <c r="AJ73" s="13">
        <f t="shared" si="41"/>
        <v>1128</v>
      </c>
      <c r="AK73" s="13">
        <f t="shared" si="42"/>
        <v>1182</v>
      </c>
      <c r="AL73" s="13">
        <f t="shared" si="43"/>
        <v>1248</v>
      </c>
      <c r="AN73">
        <v>71</v>
      </c>
      <c r="AP73" t="s">
        <v>107</v>
      </c>
      <c r="AQ73">
        <f t="shared" ref="AQ73:BF82" si="44">VLOOKUP($AP73, $U$3:$AL$94,AQ$2+2, FALSE)</f>
        <v>71</v>
      </c>
      <c r="AR73">
        <f t="shared" si="44"/>
        <v>142</v>
      </c>
      <c r="AS73">
        <f t="shared" si="44"/>
        <v>214</v>
      </c>
      <c r="AT73">
        <f t="shared" si="44"/>
        <v>290</v>
      </c>
      <c r="AU73">
        <f t="shared" si="44"/>
        <v>359</v>
      </c>
      <c r="AV73">
        <f t="shared" si="44"/>
        <v>449</v>
      </c>
      <c r="AW73">
        <f t="shared" si="44"/>
        <v>527</v>
      </c>
      <c r="AX73">
        <f t="shared" si="44"/>
        <v>596</v>
      </c>
      <c r="AY73">
        <f t="shared" si="44"/>
        <v>670</v>
      </c>
      <c r="AZ73">
        <f t="shared" si="44"/>
        <v>742</v>
      </c>
      <c r="BA73">
        <f t="shared" si="44"/>
        <v>827</v>
      </c>
      <c r="BB73">
        <f t="shared" si="44"/>
        <v>926</v>
      </c>
      <c r="BC73">
        <f t="shared" si="44"/>
        <v>1016</v>
      </c>
      <c r="BD73">
        <f t="shared" si="44"/>
        <v>1058</v>
      </c>
      <c r="BE73">
        <f t="shared" si="44"/>
        <v>1132</v>
      </c>
      <c r="BF73">
        <f t="shared" si="44"/>
        <v>1211</v>
      </c>
    </row>
    <row r="74" spans="1:58">
      <c r="B74">
        <v>2015</v>
      </c>
      <c r="C74" t="s">
        <v>63</v>
      </c>
      <c r="D74" s="2">
        <v>60</v>
      </c>
      <c r="E74" s="2">
        <v>99</v>
      </c>
      <c r="F74" s="2">
        <v>88</v>
      </c>
      <c r="G74" s="2">
        <v>62</v>
      </c>
      <c r="H74" s="2">
        <v>72</v>
      </c>
      <c r="I74" s="2">
        <v>84</v>
      </c>
      <c r="J74" s="2">
        <v>98</v>
      </c>
      <c r="K74" s="2">
        <v>59</v>
      </c>
      <c r="L74" s="2">
        <v>170</v>
      </c>
      <c r="M74" s="2">
        <v>105</v>
      </c>
      <c r="N74" s="2">
        <v>70</v>
      </c>
      <c r="O74" s="2">
        <v>63</v>
      </c>
      <c r="P74" s="2">
        <v>100</v>
      </c>
      <c r="Q74" s="2">
        <v>117</v>
      </c>
      <c r="R74" s="2">
        <v>113</v>
      </c>
      <c r="S74" s="2">
        <v>127</v>
      </c>
      <c r="U74" t="str">
        <f t="shared" si="26"/>
        <v>Max Cubberley 2015</v>
      </c>
      <c r="V74" t="str">
        <f t="shared" si="27"/>
        <v>Max Cubberley</v>
      </c>
      <c r="W74" s="13">
        <f t="shared" si="28"/>
        <v>60</v>
      </c>
      <c r="X74" s="13">
        <f t="shared" si="29"/>
        <v>159</v>
      </c>
      <c r="Y74" s="13">
        <f t="shared" si="30"/>
        <v>247</v>
      </c>
      <c r="Z74" s="13">
        <f t="shared" si="31"/>
        <v>309</v>
      </c>
      <c r="AA74" s="13">
        <f t="shared" si="32"/>
        <v>381</v>
      </c>
      <c r="AB74" s="13">
        <f t="shared" si="33"/>
        <v>465</v>
      </c>
      <c r="AC74" s="13">
        <f t="shared" si="34"/>
        <v>563</v>
      </c>
      <c r="AD74" s="13">
        <f t="shared" si="35"/>
        <v>622</v>
      </c>
      <c r="AE74" s="13">
        <f t="shared" si="36"/>
        <v>792</v>
      </c>
      <c r="AF74" s="13">
        <f t="shared" si="37"/>
        <v>897</v>
      </c>
      <c r="AG74" s="13">
        <f t="shared" si="38"/>
        <v>967</v>
      </c>
      <c r="AH74" s="13">
        <f t="shared" si="39"/>
        <v>1030</v>
      </c>
      <c r="AI74" s="13">
        <f t="shared" si="40"/>
        <v>1130</v>
      </c>
      <c r="AJ74" s="13">
        <f t="shared" si="41"/>
        <v>1247</v>
      </c>
      <c r="AK74" s="13">
        <f t="shared" si="42"/>
        <v>1360</v>
      </c>
      <c r="AL74" s="13">
        <f t="shared" si="43"/>
        <v>1487</v>
      </c>
      <c r="AN74">
        <v>72</v>
      </c>
      <c r="AP74" t="s">
        <v>270</v>
      </c>
      <c r="AQ74">
        <f t="shared" si="44"/>
        <v>66</v>
      </c>
      <c r="AR74">
        <f t="shared" si="44"/>
        <v>162</v>
      </c>
      <c r="AS74">
        <f t="shared" si="44"/>
        <v>235</v>
      </c>
      <c r="AT74">
        <f t="shared" si="44"/>
        <v>299</v>
      </c>
      <c r="AU74">
        <f t="shared" si="44"/>
        <v>360</v>
      </c>
      <c r="AV74">
        <f t="shared" si="44"/>
        <v>462</v>
      </c>
      <c r="AW74">
        <f t="shared" si="44"/>
        <v>561</v>
      </c>
      <c r="AX74">
        <f t="shared" si="44"/>
        <v>638</v>
      </c>
      <c r="AY74">
        <f t="shared" si="44"/>
        <v>728</v>
      </c>
      <c r="AZ74">
        <f t="shared" si="44"/>
        <v>797</v>
      </c>
      <c r="BA74">
        <f t="shared" si="44"/>
        <v>854</v>
      </c>
      <c r="BB74">
        <f t="shared" si="44"/>
        <v>920</v>
      </c>
      <c r="BC74">
        <f t="shared" si="44"/>
        <v>1015</v>
      </c>
      <c r="BD74">
        <f t="shared" si="44"/>
        <v>1076</v>
      </c>
      <c r="BE74">
        <f t="shared" si="44"/>
        <v>1177</v>
      </c>
      <c r="BF74">
        <f t="shared" si="44"/>
        <v>1242</v>
      </c>
    </row>
    <row r="75" spans="1:58">
      <c r="B75">
        <v>2016</v>
      </c>
      <c r="C75" t="s">
        <v>63</v>
      </c>
      <c r="D75" s="2">
        <v>102</v>
      </c>
      <c r="E75" s="2">
        <v>104</v>
      </c>
      <c r="F75" s="2">
        <v>112</v>
      </c>
      <c r="G75" s="2">
        <v>37</v>
      </c>
      <c r="H75" s="2">
        <v>66</v>
      </c>
      <c r="I75" s="2">
        <v>68</v>
      </c>
      <c r="J75" s="2">
        <v>60</v>
      </c>
      <c r="K75" s="2">
        <v>66</v>
      </c>
      <c r="L75" s="2">
        <v>63</v>
      </c>
      <c r="M75" s="2">
        <v>124</v>
      </c>
      <c r="N75" s="2">
        <v>32</v>
      </c>
      <c r="O75" s="2">
        <v>56</v>
      </c>
      <c r="P75" s="2">
        <v>85</v>
      </c>
      <c r="Q75" s="2">
        <v>33</v>
      </c>
      <c r="R75" s="2">
        <v>76</v>
      </c>
      <c r="S75" s="2">
        <v>51</v>
      </c>
      <c r="U75" t="str">
        <f t="shared" si="26"/>
        <v>Max Cubberley 2016</v>
      </c>
      <c r="V75" t="str">
        <f t="shared" si="27"/>
        <v>Max Cubberley</v>
      </c>
      <c r="W75" s="13">
        <f t="shared" si="28"/>
        <v>102</v>
      </c>
      <c r="X75" s="13">
        <f t="shared" si="29"/>
        <v>206</v>
      </c>
      <c r="Y75" s="13">
        <f t="shared" si="30"/>
        <v>318</v>
      </c>
      <c r="Z75" s="13">
        <f t="shared" si="31"/>
        <v>355</v>
      </c>
      <c r="AA75" s="13">
        <f t="shared" si="32"/>
        <v>421</v>
      </c>
      <c r="AB75" s="13">
        <f t="shared" si="33"/>
        <v>489</v>
      </c>
      <c r="AC75" s="13">
        <f t="shared" si="34"/>
        <v>549</v>
      </c>
      <c r="AD75" s="13">
        <f t="shared" si="35"/>
        <v>615</v>
      </c>
      <c r="AE75" s="13">
        <f t="shared" si="36"/>
        <v>678</v>
      </c>
      <c r="AF75" s="13">
        <f t="shared" si="37"/>
        <v>802</v>
      </c>
      <c r="AG75" s="13">
        <f t="shared" si="38"/>
        <v>834</v>
      </c>
      <c r="AH75" s="13">
        <f t="shared" si="39"/>
        <v>890</v>
      </c>
      <c r="AI75" s="13">
        <f t="shared" si="40"/>
        <v>975</v>
      </c>
      <c r="AJ75" s="13">
        <f t="shared" si="41"/>
        <v>1008</v>
      </c>
      <c r="AK75" s="13">
        <f t="shared" si="42"/>
        <v>1084</v>
      </c>
      <c r="AL75" s="13">
        <f t="shared" si="43"/>
        <v>1135</v>
      </c>
      <c r="AN75">
        <v>73</v>
      </c>
      <c r="AP75" t="s">
        <v>278</v>
      </c>
      <c r="AQ75">
        <f t="shared" si="44"/>
        <v>117</v>
      </c>
      <c r="AR75">
        <f t="shared" si="44"/>
        <v>220</v>
      </c>
      <c r="AS75">
        <f t="shared" si="44"/>
        <v>318</v>
      </c>
      <c r="AT75">
        <f t="shared" si="44"/>
        <v>397</v>
      </c>
      <c r="AU75">
        <f t="shared" si="44"/>
        <v>486</v>
      </c>
      <c r="AV75">
        <f t="shared" si="44"/>
        <v>541</v>
      </c>
      <c r="AW75">
        <f t="shared" si="44"/>
        <v>599</v>
      </c>
      <c r="AX75">
        <f t="shared" si="44"/>
        <v>682</v>
      </c>
      <c r="AY75">
        <f t="shared" si="44"/>
        <v>746</v>
      </c>
      <c r="AZ75">
        <f t="shared" si="44"/>
        <v>814</v>
      </c>
      <c r="BA75">
        <f t="shared" si="44"/>
        <v>908</v>
      </c>
      <c r="BB75">
        <f t="shared" si="44"/>
        <v>973</v>
      </c>
      <c r="BC75">
        <f t="shared" si="44"/>
        <v>1014</v>
      </c>
      <c r="BD75">
        <f t="shared" si="44"/>
        <v>1095</v>
      </c>
      <c r="BE75">
        <f t="shared" si="44"/>
        <v>1199</v>
      </c>
      <c r="BF75">
        <f t="shared" si="44"/>
        <v>1266</v>
      </c>
    </row>
    <row r="76" spans="1:58">
      <c r="B76">
        <v>2017</v>
      </c>
      <c r="C76" t="s">
        <v>63</v>
      </c>
      <c r="D76" s="2">
        <v>83</v>
      </c>
      <c r="E76" s="2">
        <v>59</v>
      </c>
      <c r="F76" s="2">
        <v>60</v>
      </c>
      <c r="G76" s="2">
        <v>47</v>
      </c>
      <c r="H76" s="2">
        <v>105</v>
      </c>
      <c r="I76" s="2">
        <v>110</v>
      </c>
      <c r="J76" s="2">
        <v>50</v>
      </c>
      <c r="K76" s="2">
        <v>96</v>
      </c>
      <c r="L76" s="2">
        <v>85</v>
      </c>
      <c r="M76" s="2">
        <v>94</v>
      </c>
      <c r="N76" s="2">
        <v>71</v>
      </c>
      <c r="O76" s="2">
        <v>127</v>
      </c>
      <c r="P76" s="2">
        <v>69</v>
      </c>
      <c r="Q76" s="2">
        <v>69</v>
      </c>
      <c r="R76" s="2">
        <v>49</v>
      </c>
      <c r="S76" s="2">
        <v>105</v>
      </c>
      <c r="U76" t="str">
        <f t="shared" si="26"/>
        <v>Max Cubberley 2017</v>
      </c>
      <c r="V76" t="str">
        <f t="shared" si="27"/>
        <v>Max Cubberley</v>
      </c>
      <c r="W76" s="13">
        <f t="shared" si="28"/>
        <v>83</v>
      </c>
      <c r="X76" s="13">
        <f t="shared" si="29"/>
        <v>142</v>
      </c>
      <c r="Y76" s="13">
        <f t="shared" si="30"/>
        <v>202</v>
      </c>
      <c r="Z76" s="13">
        <f t="shared" si="31"/>
        <v>249</v>
      </c>
      <c r="AA76" s="13">
        <f t="shared" si="32"/>
        <v>354</v>
      </c>
      <c r="AB76" s="13">
        <f t="shared" si="33"/>
        <v>464</v>
      </c>
      <c r="AC76" s="13">
        <f t="shared" si="34"/>
        <v>514</v>
      </c>
      <c r="AD76" s="13">
        <f t="shared" si="35"/>
        <v>610</v>
      </c>
      <c r="AE76" s="13">
        <f t="shared" si="36"/>
        <v>695</v>
      </c>
      <c r="AF76" s="13">
        <f t="shared" si="37"/>
        <v>789</v>
      </c>
      <c r="AG76" s="13">
        <f t="shared" si="38"/>
        <v>860</v>
      </c>
      <c r="AH76" s="13">
        <f t="shared" si="39"/>
        <v>987</v>
      </c>
      <c r="AI76" s="13">
        <f t="shared" si="40"/>
        <v>1056</v>
      </c>
      <c r="AJ76" s="13">
        <f t="shared" si="41"/>
        <v>1125</v>
      </c>
      <c r="AK76" s="13">
        <f t="shared" si="42"/>
        <v>1174</v>
      </c>
      <c r="AL76" s="13">
        <f t="shared" si="43"/>
        <v>1279</v>
      </c>
      <c r="AN76">
        <v>74</v>
      </c>
      <c r="AP76" t="s">
        <v>117</v>
      </c>
      <c r="AQ76">
        <f t="shared" si="44"/>
        <v>93</v>
      </c>
      <c r="AR76">
        <f t="shared" si="44"/>
        <v>153</v>
      </c>
      <c r="AS76">
        <f t="shared" si="44"/>
        <v>210</v>
      </c>
      <c r="AT76">
        <f t="shared" si="44"/>
        <v>295</v>
      </c>
      <c r="AU76">
        <f t="shared" si="44"/>
        <v>369</v>
      </c>
      <c r="AV76">
        <f t="shared" si="44"/>
        <v>428</v>
      </c>
      <c r="AW76">
        <f t="shared" si="44"/>
        <v>487</v>
      </c>
      <c r="AX76">
        <f t="shared" si="44"/>
        <v>580</v>
      </c>
      <c r="AY76">
        <f t="shared" si="44"/>
        <v>657</v>
      </c>
      <c r="AZ76">
        <f t="shared" si="44"/>
        <v>726</v>
      </c>
      <c r="BA76">
        <f t="shared" si="44"/>
        <v>818</v>
      </c>
      <c r="BB76">
        <f t="shared" si="44"/>
        <v>907</v>
      </c>
      <c r="BC76">
        <f t="shared" si="44"/>
        <v>1013</v>
      </c>
      <c r="BD76">
        <f t="shared" si="44"/>
        <v>1115</v>
      </c>
      <c r="BE76">
        <f t="shared" si="44"/>
        <v>1193</v>
      </c>
      <c r="BF76">
        <f t="shared" si="44"/>
        <v>1282</v>
      </c>
    </row>
    <row r="77" spans="1:58">
      <c r="A77" t="s">
        <v>19</v>
      </c>
      <c r="B77">
        <v>2012</v>
      </c>
      <c r="C77" t="s">
        <v>63</v>
      </c>
      <c r="D77" s="2">
        <v>76</v>
      </c>
      <c r="E77" s="2">
        <v>90</v>
      </c>
      <c r="F77" s="2">
        <v>85</v>
      </c>
      <c r="G77" s="2">
        <v>48</v>
      </c>
      <c r="H77" s="2">
        <v>56</v>
      </c>
      <c r="I77" s="2">
        <v>118</v>
      </c>
      <c r="J77" s="2">
        <v>105</v>
      </c>
      <c r="K77" s="2">
        <v>69</v>
      </c>
      <c r="L77" s="2">
        <v>65</v>
      </c>
      <c r="M77" s="2">
        <v>106</v>
      </c>
      <c r="N77" s="2">
        <v>68</v>
      </c>
      <c r="O77" s="2">
        <v>90</v>
      </c>
      <c r="P77" s="2">
        <v>63</v>
      </c>
      <c r="Q77" s="2">
        <v>110</v>
      </c>
      <c r="R77" s="2">
        <v>77</v>
      </c>
      <c r="S77" s="2">
        <v>113</v>
      </c>
      <c r="U77" t="str">
        <f t="shared" si="26"/>
        <v>Mike Elmes 2012</v>
      </c>
      <c r="V77" t="str">
        <f t="shared" si="27"/>
        <v>Mike Elmes</v>
      </c>
      <c r="W77" s="13">
        <f t="shared" si="28"/>
        <v>76</v>
      </c>
      <c r="X77" s="13">
        <f t="shared" si="29"/>
        <v>166</v>
      </c>
      <c r="Y77" s="13">
        <f t="shared" si="30"/>
        <v>251</v>
      </c>
      <c r="Z77" s="13">
        <f t="shared" si="31"/>
        <v>299</v>
      </c>
      <c r="AA77" s="13">
        <f t="shared" si="32"/>
        <v>355</v>
      </c>
      <c r="AB77" s="13">
        <f t="shared" si="33"/>
        <v>473</v>
      </c>
      <c r="AC77" s="13">
        <f t="shared" si="34"/>
        <v>578</v>
      </c>
      <c r="AD77" s="13">
        <f t="shared" si="35"/>
        <v>647</v>
      </c>
      <c r="AE77" s="13">
        <f t="shared" si="36"/>
        <v>712</v>
      </c>
      <c r="AF77" s="13">
        <f t="shared" si="37"/>
        <v>818</v>
      </c>
      <c r="AG77" s="13">
        <f t="shared" si="38"/>
        <v>886</v>
      </c>
      <c r="AH77" s="13">
        <f t="shared" si="39"/>
        <v>976</v>
      </c>
      <c r="AI77" s="13">
        <f t="shared" si="40"/>
        <v>1039</v>
      </c>
      <c r="AJ77" s="13">
        <f t="shared" si="41"/>
        <v>1149</v>
      </c>
      <c r="AK77" s="13">
        <f t="shared" si="42"/>
        <v>1226</v>
      </c>
      <c r="AL77" s="13">
        <f t="shared" si="43"/>
        <v>1339</v>
      </c>
      <c r="AN77">
        <v>75</v>
      </c>
      <c r="AP77" t="s">
        <v>140</v>
      </c>
      <c r="AQ77">
        <f t="shared" si="44"/>
        <v>45</v>
      </c>
      <c r="AR77">
        <f t="shared" si="44"/>
        <v>146</v>
      </c>
      <c r="AS77">
        <f t="shared" si="44"/>
        <v>225</v>
      </c>
      <c r="AT77">
        <f t="shared" si="44"/>
        <v>290</v>
      </c>
      <c r="AU77">
        <f t="shared" si="44"/>
        <v>387</v>
      </c>
      <c r="AV77">
        <f t="shared" si="44"/>
        <v>462</v>
      </c>
      <c r="AW77">
        <f t="shared" si="44"/>
        <v>544</v>
      </c>
      <c r="AX77">
        <f t="shared" si="44"/>
        <v>599</v>
      </c>
      <c r="AY77">
        <f t="shared" si="44"/>
        <v>680</v>
      </c>
      <c r="AZ77">
        <f t="shared" si="44"/>
        <v>741</v>
      </c>
      <c r="BA77">
        <f t="shared" si="44"/>
        <v>791</v>
      </c>
      <c r="BB77">
        <f t="shared" si="44"/>
        <v>881</v>
      </c>
      <c r="BC77">
        <f t="shared" si="44"/>
        <v>997</v>
      </c>
      <c r="BD77">
        <f t="shared" si="44"/>
        <v>1055</v>
      </c>
      <c r="BE77">
        <f t="shared" si="44"/>
        <v>1154</v>
      </c>
      <c r="BF77">
        <f t="shared" si="44"/>
        <v>1188</v>
      </c>
    </row>
    <row r="78" spans="1:58">
      <c r="A78" t="s">
        <v>25</v>
      </c>
      <c r="B78">
        <v>2013</v>
      </c>
      <c r="C78" t="s">
        <v>63</v>
      </c>
      <c r="D78" s="2">
        <v>78</v>
      </c>
      <c r="E78" s="2">
        <v>69</v>
      </c>
      <c r="F78" s="2">
        <v>109</v>
      </c>
      <c r="G78" s="2">
        <v>103</v>
      </c>
      <c r="H78" s="2">
        <v>105</v>
      </c>
      <c r="I78" s="2">
        <v>73</v>
      </c>
      <c r="J78" s="2">
        <v>68</v>
      </c>
      <c r="K78" s="2">
        <v>96</v>
      </c>
      <c r="L78" s="2">
        <v>53</v>
      </c>
      <c r="M78" s="2">
        <v>56</v>
      </c>
      <c r="N78" s="2">
        <v>68</v>
      </c>
      <c r="O78" s="2">
        <v>44</v>
      </c>
      <c r="P78" s="2">
        <v>138</v>
      </c>
      <c r="Q78" s="2">
        <v>52</v>
      </c>
      <c r="R78" s="2">
        <v>98</v>
      </c>
      <c r="S78" s="2">
        <v>88</v>
      </c>
      <c r="U78" t="str">
        <f t="shared" si="26"/>
        <v>Neil Hawke 2013</v>
      </c>
      <c r="V78" t="str">
        <f t="shared" si="27"/>
        <v>Neil Hawke</v>
      </c>
      <c r="W78" s="13">
        <f t="shared" si="28"/>
        <v>78</v>
      </c>
      <c r="X78" s="13">
        <f t="shared" si="29"/>
        <v>147</v>
      </c>
      <c r="Y78" s="13">
        <f t="shared" si="30"/>
        <v>256</v>
      </c>
      <c r="Z78" s="13">
        <f t="shared" si="31"/>
        <v>359</v>
      </c>
      <c r="AA78" s="13">
        <f t="shared" si="32"/>
        <v>464</v>
      </c>
      <c r="AB78" s="13">
        <f t="shared" si="33"/>
        <v>537</v>
      </c>
      <c r="AC78" s="13">
        <f t="shared" si="34"/>
        <v>605</v>
      </c>
      <c r="AD78" s="13">
        <f t="shared" si="35"/>
        <v>701</v>
      </c>
      <c r="AE78" s="13">
        <f t="shared" si="36"/>
        <v>754</v>
      </c>
      <c r="AF78" s="13">
        <f t="shared" si="37"/>
        <v>810</v>
      </c>
      <c r="AG78" s="13">
        <f t="shared" si="38"/>
        <v>878</v>
      </c>
      <c r="AH78" s="13">
        <f t="shared" si="39"/>
        <v>922</v>
      </c>
      <c r="AI78" s="13">
        <f t="shared" si="40"/>
        <v>1060</v>
      </c>
      <c r="AJ78" s="13">
        <f t="shared" si="41"/>
        <v>1112</v>
      </c>
      <c r="AK78" s="13">
        <f t="shared" si="42"/>
        <v>1210</v>
      </c>
      <c r="AL78" s="13">
        <f t="shared" si="43"/>
        <v>1298</v>
      </c>
      <c r="AN78">
        <v>76</v>
      </c>
      <c r="AP78" t="s">
        <v>146</v>
      </c>
      <c r="AQ78">
        <f t="shared" si="44"/>
        <v>65</v>
      </c>
      <c r="AR78">
        <f t="shared" si="44"/>
        <v>173</v>
      </c>
      <c r="AS78">
        <f t="shared" si="44"/>
        <v>217</v>
      </c>
      <c r="AT78">
        <f t="shared" si="44"/>
        <v>299</v>
      </c>
      <c r="AU78">
        <f t="shared" si="44"/>
        <v>387</v>
      </c>
      <c r="AV78">
        <f t="shared" si="44"/>
        <v>502</v>
      </c>
      <c r="AW78">
        <f t="shared" si="44"/>
        <v>573</v>
      </c>
      <c r="AX78">
        <f t="shared" si="44"/>
        <v>654</v>
      </c>
      <c r="AY78">
        <f t="shared" si="44"/>
        <v>708</v>
      </c>
      <c r="AZ78">
        <f t="shared" si="44"/>
        <v>804</v>
      </c>
      <c r="BA78">
        <f t="shared" si="44"/>
        <v>863</v>
      </c>
      <c r="BB78">
        <f t="shared" si="44"/>
        <v>917</v>
      </c>
      <c r="BC78">
        <f t="shared" si="44"/>
        <v>989</v>
      </c>
      <c r="BD78">
        <f t="shared" si="44"/>
        <v>1086</v>
      </c>
      <c r="BE78">
        <f t="shared" si="44"/>
        <v>1151</v>
      </c>
      <c r="BF78">
        <f t="shared" si="44"/>
        <v>1227</v>
      </c>
    </row>
    <row r="79" spans="1:58">
      <c r="B79">
        <v>2014</v>
      </c>
      <c r="C79" t="s">
        <v>22</v>
      </c>
      <c r="D79" s="2">
        <v>57</v>
      </c>
      <c r="E79" s="2">
        <v>93</v>
      </c>
      <c r="F79" s="2">
        <v>97</v>
      </c>
      <c r="G79" s="2">
        <v>57</v>
      </c>
      <c r="H79" s="2">
        <v>95</v>
      </c>
      <c r="I79" s="2">
        <v>113</v>
      </c>
      <c r="J79" s="2">
        <v>65</v>
      </c>
      <c r="K79" s="2">
        <v>112</v>
      </c>
      <c r="L79" s="2">
        <v>80</v>
      </c>
      <c r="M79" s="2">
        <v>73</v>
      </c>
      <c r="N79" s="2">
        <v>60</v>
      </c>
      <c r="O79" s="2">
        <v>74</v>
      </c>
      <c r="P79" s="2">
        <v>81</v>
      </c>
      <c r="Q79" s="2">
        <v>96</v>
      </c>
      <c r="R79" s="2">
        <v>50</v>
      </c>
      <c r="S79" s="2">
        <v>74</v>
      </c>
      <c r="U79" t="str">
        <f t="shared" si="26"/>
        <v>Neil Hawke 2014</v>
      </c>
      <c r="V79" t="str">
        <f t="shared" si="27"/>
        <v>Neil Hawke</v>
      </c>
      <c r="W79" s="13">
        <f t="shared" si="28"/>
        <v>57</v>
      </c>
      <c r="X79" s="13">
        <f t="shared" si="29"/>
        <v>150</v>
      </c>
      <c r="Y79" s="13">
        <f t="shared" si="30"/>
        <v>247</v>
      </c>
      <c r="Z79" s="13">
        <f t="shared" si="31"/>
        <v>304</v>
      </c>
      <c r="AA79" s="13">
        <f t="shared" si="32"/>
        <v>399</v>
      </c>
      <c r="AB79" s="13">
        <f t="shared" si="33"/>
        <v>512</v>
      </c>
      <c r="AC79" s="13">
        <f t="shared" si="34"/>
        <v>577</v>
      </c>
      <c r="AD79" s="13">
        <f t="shared" si="35"/>
        <v>689</v>
      </c>
      <c r="AE79" s="13">
        <f t="shared" si="36"/>
        <v>769</v>
      </c>
      <c r="AF79" s="13">
        <f t="shared" si="37"/>
        <v>842</v>
      </c>
      <c r="AG79" s="13">
        <f t="shared" si="38"/>
        <v>902</v>
      </c>
      <c r="AH79" s="13">
        <f t="shared" si="39"/>
        <v>976</v>
      </c>
      <c r="AI79" s="13">
        <f t="shared" si="40"/>
        <v>1057</v>
      </c>
      <c r="AJ79" s="13">
        <f t="shared" si="41"/>
        <v>1153</v>
      </c>
      <c r="AK79" s="13">
        <f t="shared" si="42"/>
        <v>1203</v>
      </c>
      <c r="AL79" s="13">
        <f t="shared" si="43"/>
        <v>1277</v>
      </c>
      <c r="AN79">
        <v>77</v>
      </c>
      <c r="AP79" t="s">
        <v>129</v>
      </c>
      <c r="AQ79">
        <f t="shared" si="44"/>
        <v>76</v>
      </c>
      <c r="AR79">
        <f t="shared" si="44"/>
        <v>184</v>
      </c>
      <c r="AS79">
        <f t="shared" si="44"/>
        <v>261</v>
      </c>
      <c r="AT79">
        <f t="shared" si="44"/>
        <v>313</v>
      </c>
      <c r="AU79">
        <f t="shared" si="44"/>
        <v>374</v>
      </c>
      <c r="AV79">
        <f t="shared" si="44"/>
        <v>452</v>
      </c>
      <c r="AW79">
        <f t="shared" si="44"/>
        <v>539</v>
      </c>
      <c r="AX79">
        <f t="shared" si="44"/>
        <v>615</v>
      </c>
      <c r="AY79">
        <f t="shared" si="44"/>
        <v>694</v>
      </c>
      <c r="AZ79">
        <f t="shared" si="44"/>
        <v>788</v>
      </c>
      <c r="BA79">
        <f t="shared" si="44"/>
        <v>861</v>
      </c>
      <c r="BB79">
        <f t="shared" si="44"/>
        <v>932</v>
      </c>
      <c r="BC79">
        <f t="shared" si="44"/>
        <v>986</v>
      </c>
      <c r="BD79">
        <f t="shared" si="44"/>
        <v>1046</v>
      </c>
      <c r="BE79">
        <f t="shared" si="44"/>
        <v>1109</v>
      </c>
      <c r="BF79">
        <f t="shared" si="44"/>
        <v>1178</v>
      </c>
    </row>
    <row r="80" spans="1:58">
      <c r="B80">
        <v>2015</v>
      </c>
      <c r="C80" t="s">
        <v>63</v>
      </c>
      <c r="D80" s="2">
        <v>57</v>
      </c>
      <c r="E80" s="2">
        <v>85</v>
      </c>
      <c r="F80" s="2">
        <v>62</v>
      </c>
      <c r="G80" s="2">
        <v>50</v>
      </c>
      <c r="H80" s="2">
        <v>71</v>
      </c>
      <c r="I80" s="2">
        <v>85</v>
      </c>
      <c r="J80" s="2">
        <v>51</v>
      </c>
      <c r="K80" s="2">
        <v>100</v>
      </c>
      <c r="L80" s="2">
        <v>81</v>
      </c>
      <c r="M80" s="2">
        <v>69</v>
      </c>
      <c r="N80" s="2">
        <v>62</v>
      </c>
      <c r="O80" s="2">
        <v>94</v>
      </c>
      <c r="P80" s="2">
        <v>88</v>
      </c>
      <c r="Q80" s="2">
        <v>76</v>
      </c>
      <c r="R80" s="2">
        <v>86</v>
      </c>
      <c r="S80" s="2">
        <v>85</v>
      </c>
      <c r="U80" t="str">
        <f t="shared" si="26"/>
        <v>Neil Hawke 2015</v>
      </c>
      <c r="V80" t="str">
        <f t="shared" si="27"/>
        <v>Neil Hawke</v>
      </c>
      <c r="W80" s="13">
        <f t="shared" si="28"/>
        <v>57</v>
      </c>
      <c r="X80" s="13">
        <f t="shared" si="29"/>
        <v>142</v>
      </c>
      <c r="Y80" s="13">
        <f t="shared" si="30"/>
        <v>204</v>
      </c>
      <c r="Z80" s="13">
        <f t="shared" si="31"/>
        <v>254</v>
      </c>
      <c r="AA80" s="13">
        <f t="shared" si="32"/>
        <v>325</v>
      </c>
      <c r="AB80" s="13">
        <f t="shared" si="33"/>
        <v>410</v>
      </c>
      <c r="AC80" s="13">
        <f t="shared" si="34"/>
        <v>461</v>
      </c>
      <c r="AD80" s="13">
        <f t="shared" si="35"/>
        <v>561</v>
      </c>
      <c r="AE80" s="13">
        <f t="shared" si="36"/>
        <v>642</v>
      </c>
      <c r="AF80" s="13">
        <f t="shared" si="37"/>
        <v>711</v>
      </c>
      <c r="AG80" s="13">
        <f t="shared" si="38"/>
        <v>773</v>
      </c>
      <c r="AH80" s="13">
        <f t="shared" si="39"/>
        <v>867</v>
      </c>
      <c r="AI80" s="13">
        <f t="shared" si="40"/>
        <v>955</v>
      </c>
      <c r="AJ80" s="13">
        <f t="shared" si="41"/>
        <v>1031</v>
      </c>
      <c r="AK80" s="13">
        <f t="shared" si="42"/>
        <v>1117</v>
      </c>
      <c r="AL80" s="13">
        <f t="shared" si="43"/>
        <v>1202</v>
      </c>
      <c r="AN80">
        <v>78</v>
      </c>
      <c r="AP80" t="s">
        <v>265</v>
      </c>
      <c r="AQ80">
        <f t="shared" si="44"/>
        <v>51</v>
      </c>
      <c r="AR80">
        <f t="shared" si="44"/>
        <v>136</v>
      </c>
      <c r="AS80">
        <f t="shared" si="44"/>
        <v>223</v>
      </c>
      <c r="AT80">
        <f t="shared" si="44"/>
        <v>298</v>
      </c>
      <c r="AU80">
        <f t="shared" si="44"/>
        <v>360</v>
      </c>
      <c r="AV80">
        <f t="shared" si="44"/>
        <v>430</v>
      </c>
      <c r="AW80">
        <f t="shared" si="44"/>
        <v>518</v>
      </c>
      <c r="AX80">
        <f t="shared" si="44"/>
        <v>614</v>
      </c>
      <c r="AY80">
        <f t="shared" si="44"/>
        <v>687</v>
      </c>
      <c r="AZ80">
        <f t="shared" si="44"/>
        <v>748</v>
      </c>
      <c r="BA80">
        <f t="shared" si="44"/>
        <v>818</v>
      </c>
      <c r="BB80">
        <f t="shared" si="44"/>
        <v>917</v>
      </c>
      <c r="BC80">
        <f t="shared" si="44"/>
        <v>983</v>
      </c>
      <c r="BD80">
        <f t="shared" si="44"/>
        <v>1046</v>
      </c>
      <c r="BE80">
        <f t="shared" si="44"/>
        <v>1083</v>
      </c>
      <c r="BF80">
        <f t="shared" si="44"/>
        <v>1174</v>
      </c>
    </row>
    <row r="81" spans="1:58">
      <c r="B81">
        <v>2016</v>
      </c>
      <c r="C81" t="s">
        <v>63</v>
      </c>
      <c r="D81" s="2">
        <v>107</v>
      </c>
      <c r="E81" s="2">
        <v>74</v>
      </c>
      <c r="F81" s="2">
        <v>116</v>
      </c>
      <c r="G81" s="2">
        <v>73</v>
      </c>
      <c r="H81" s="2">
        <v>85</v>
      </c>
      <c r="I81" s="2">
        <v>76</v>
      </c>
      <c r="J81" s="2">
        <v>58</v>
      </c>
      <c r="K81" s="2">
        <v>59</v>
      </c>
      <c r="L81" s="2">
        <v>77</v>
      </c>
      <c r="M81" s="2">
        <v>75</v>
      </c>
      <c r="N81" s="2">
        <v>67</v>
      </c>
      <c r="O81" s="2">
        <v>101</v>
      </c>
      <c r="P81" s="2">
        <v>52</v>
      </c>
      <c r="Q81" s="2">
        <v>102</v>
      </c>
      <c r="R81" s="2">
        <v>92</v>
      </c>
      <c r="S81" s="2">
        <v>81</v>
      </c>
      <c r="U81" t="str">
        <f t="shared" si="26"/>
        <v>Neil Hawke 2016</v>
      </c>
      <c r="V81" t="str">
        <f t="shared" si="27"/>
        <v>Neil Hawke</v>
      </c>
      <c r="W81" s="13">
        <f t="shared" si="28"/>
        <v>107</v>
      </c>
      <c r="X81" s="13">
        <f t="shared" si="29"/>
        <v>181</v>
      </c>
      <c r="Y81" s="13">
        <f t="shared" si="30"/>
        <v>297</v>
      </c>
      <c r="Z81" s="13">
        <f t="shared" si="31"/>
        <v>370</v>
      </c>
      <c r="AA81" s="13">
        <f t="shared" si="32"/>
        <v>455</v>
      </c>
      <c r="AB81" s="13">
        <f t="shared" si="33"/>
        <v>531</v>
      </c>
      <c r="AC81" s="13">
        <f t="shared" si="34"/>
        <v>589</v>
      </c>
      <c r="AD81" s="13">
        <f t="shared" si="35"/>
        <v>648</v>
      </c>
      <c r="AE81" s="13">
        <f t="shared" si="36"/>
        <v>725</v>
      </c>
      <c r="AF81" s="13">
        <f t="shared" si="37"/>
        <v>800</v>
      </c>
      <c r="AG81" s="13">
        <f t="shared" si="38"/>
        <v>867</v>
      </c>
      <c r="AH81" s="13">
        <f t="shared" si="39"/>
        <v>968</v>
      </c>
      <c r="AI81" s="13">
        <f t="shared" si="40"/>
        <v>1020</v>
      </c>
      <c r="AJ81" s="13">
        <f t="shared" si="41"/>
        <v>1122</v>
      </c>
      <c r="AK81" s="13">
        <f t="shared" si="42"/>
        <v>1214</v>
      </c>
      <c r="AL81" s="13">
        <f t="shared" si="43"/>
        <v>1295</v>
      </c>
      <c r="AN81">
        <v>79</v>
      </c>
      <c r="AP81" t="s">
        <v>279</v>
      </c>
      <c r="AQ81">
        <f t="shared" si="44"/>
        <v>89</v>
      </c>
      <c r="AR81">
        <f t="shared" si="44"/>
        <v>177</v>
      </c>
      <c r="AS81">
        <f t="shared" si="44"/>
        <v>228</v>
      </c>
      <c r="AT81">
        <f t="shared" si="44"/>
        <v>306</v>
      </c>
      <c r="AU81">
        <f t="shared" si="44"/>
        <v>354</v>
      </c>
      <c r="AV81">
        <f t="shared" si="44"/>
        <v>413</v>
      </c>
      <c r="AW81">
        <f t="shared" si="44"/>
        <v>466</v>
      </c>
      <c r="AX81">
        <f t="shared" si="44"/>
        <v>549</v>
      </c>
      <c r="AY81">
        <f t="shared" si="44"/>
        <v>617</v>
      </c>
      <c r="AZ81">
        <f t="shared" si="44"/>
        <v>695</v>
      </c>
      <c r="BA81">
        <f t="shared" si="44"/>
        <v>762</v>
      </c>
      <c r="BB81">
        <f t="shared" si="44"/>
        <v>868</v>
      </c>
      <c r="BC81">
        <f t="shared" si="44"/>
        <v>980</v>
      </c>
      <c r="BD81">
        <f t="shared" si="44"/>
        <v>1074</v>
      </c>
      <c r="BE81">
        <f t="shared" si="44"/>
        <v>1158</v>
      </c>
      <c r="BF81">
        <f t="shared" si="44"/>
        <v>1237</v>
      </c>
    </row>
    <row r="82" spans="1:58">
      <c r="B82">
        <v>2017</v>
      </c>
      <c r="C82" t="s">
        <v>22</v>
      </c>
      <c r="D82" s="2">
        <v>79</v>
      </c>
      <c r="E82" s="2">
        <v>84</v>
      </c>
      <c r="F82" s="2">
        <v>110</v>
      </c>
      <c r="G82" s="2">
        <v>63</v>
      </c>
      <c r="H82" s="2">
        <v>84</v>
      </c>
      <c r="I82" s="2">
        <v>99</v>
      </c>
      <c r="J82" s="2">
        <v>101</v>
      </c>
      <c r="K82" s="2">
        <v>106</v>
      </c>
      <c r="L82" s="2">
        <v>97</v>
      </c>
      <c r="M82" s="2">
        <v>101</v>
      </c>
      <c r="N82" s="2">
        <v>67</v>
      </c>
      <c r="O82" s="2">
        <v>85</v>
      </c>
      <c r="P82" s="2">
        <v>105</v>
      </c>
      <c r="Q82" s="2">
        <v>57</v>
      </c>
      <c r="R82" s="2">
        <v>126</v>
      </c>
      <c r="S82" s="2">
        <v>101</v>
      </c>
      <c r="U82" t="str">
        <f t="shared" si="26"/>
        <v>Neil Hawke 2017</v>
      </c>
      <c r="V82" t="str">
        <f t="shared" si="27"/>
        <v>Neil Hawke</v>
      </c>
      <c r="W82" s="13">
        <f t="shared" si="28"/>
        <v>79</v>
      </c>
      <c r="X82" s="13">
        <f t="shared" si="29"/>
        <v>163</v>
      </c>
      <c r="Y82" s="13">
        <f t="shared" si="30"/>
        <v>273</v>
      </c>
      <c r="Z82" s="13">
        <f t="shared" si="31"/>
        <v>336</v>
      </c>
      <c r="AA82" s="13">
        <f t="shared" si="32"/>
        <v>420</v>
      </c>
      <c r="AB82" s="13">
        <f t="shared" si="33"/>
        <v>519</v>
      </c>
      <c r="AC82" s="13">
        <f t="shared" si="34"/>
        <v>620</v>
      </c>
      <c r="AD82" s="13">
        <f t="shared" si="35"/>
        <v>726</v>
      </c>
      <c r="AE82" s="13">
        <f t="shared" si="36"/>
        <v>823</v>
      </c>
      <c r="AF82" s="13">
        <f t="shared" si="37"/>
        <v>924</v>
      </c>
      <c r="AG82" s="13">
        <f t="shared" si="38"/>
        <v>991</v>
      </c>
      <c r="AH82" s="13">
        <f t="shared" si="39"/>
        <v>1076</v>
      </c>
      <c r="AI82" s="13">
        <f t="shared" si="40"/>
        <v>1181</v>
      </c>
      <c r="AJ82" s="13">
        <f t="shared" si="41"/>
        <v>1238</v>
      </c>
      <c r="AK82" s="13">
        <f t="shared" si="42"/>
        <v>1364</v>
      </c>
      <c r="AL82" s="13">
        <f t="shared" si="43"/>
        <v>1465</v>
      </c>
      <c r="AN82">
        <v>80</v>
      </c>
      <c r="AP82" t="s">
        <v>157</v>
      </c>
      <c r="AQ82">
        <f t="shared" si="44"/>
        <v>102</v>
      </c>
      <c r="AR82">
        <f t="shared" si="44"/>
        <v>206</v>
      </c>
      <c r="AS82">
        <f t="shared" si="44"/>
        <v>318</v>
      </c>
      <c r="AT82">
        <f t="shared" si="44"/>
        <v>355</v>
      </c>
      <c r="AU82">
        <f t="shared" si="44"/>
        <v>421</v>
      </c>
      <c r="AV82">
        <f t="shared" si="44"/>
        <v>489</v>
      </c>
      <c r="AW82">
        <f t="shared" si="44"/>
        <v>549</v>
      </c>
      <c r="AX82">
        <f t="shared" si="44"/>
        <v>615</v>
      </c>
      <c r="AY82">
        <f t="shared" si="44"/>
        <v>678</v>
      </c>
      <c r="AZ82">
        <f t="shared" si="44"/>
        <v>802</v>
      </c>
      <c r="BA82">
        <f t="shared" si="44"/>
        <v>834</v>
      </c>
      <c r="BB82">
        <f t="shared" si="44"/>
        <v>890</v>
      </c>
      <c r="BC82">
        <f t="shared" si="44"/>
        <v>975</v>
      </c>
      <c r="BD82">
        <f t="shared" si="44"/>
        <v>1008</v>
      </c>
      <c r="BE82">
        <f t="shared" si="44"/>
        <v>1084</v>
      </c>
      <c r="BF82">
        <f t="shared" si="44"/>
        <v>1135</v>
      </c>
    </row>
    <row r="83" spans="1:58">
      <c r="A83" t="s">
        <v>62</v>
      </c>
      <c r="B83">
        <v>2016</v>
      </c>
      <c r="C83" t="s">
        <v>63</v>
      </c>
      <c r="D83" s="2">
        <v>63</v>
      </c>
      <c r="E83" s="2">
        <v>90</v>
      </c>
      <c r="F83" s="2">
        <v>135</v>
      </c>
      <c r="G83" s="2">
        <v>73</v>
      </c>
      <c r="H83" s="2">
        <v>92</v>
      </c>
      <c r="I83" s="2">
        <v>80</v>
      </c>
      <c r="J83" s="2">
        <v>59</v>
      </c>
      <c r="K83" s="2">
        <v>102</v>
      </c>
      <c r="L83" s="2">
        <v>73</v>
      </c>
      <c r="M83" s="2">
        <v>68</v>
      </c>
      <c r="N83" s="2">
        <v>66</v>
      </c>
      <c r="O83" s="2">
        <v>121</v>
      </c>
      <c r="P83" s="2">
        <v>87</v>
      </c>
      <c r="Q83" s="2">
        <v>73</v>
      </c>
      <c r="R83" s="2">
        <v>93</v>
      </c>
      <c r="S83" s="2">
        <v>87</v>
      </c>
      <c r="U83" t="str">
        <f t="shared" si="26"/>
        <v>Owen Williams 2016</v>
      </c>
      <c r="V83" t="str">
        <f t="shared" si="27"/>
        <v>Owen Williams</v>
      </c>
      <c r="W83" s="13">
        <f t="shared" si="28"/>
        <v>63</v>
      </c>
      <c r="X83" s="13">
        <f t="shared" si="29"/>
        <v>153</v>
      </c>
      <c r="Y83" s="13">
        <f t="shared" si="30"/>
        <v>288</v>
      </c>
      <c r="Z83" s="13">
        <f t="shared" si="31"/>
        <v>361</v>
      </c>
      <c r="AA83" s="13">
        <f t="shared" si="32"/>
        <v>453</v>
      </c>
      <c r="AB83" s="13">
        <f t="shared" si="33"/>
        <v>533</v>
      </c>
      <c r="AC83" s="13">
        <f t="shared" si="34"/>
        <v>592</v>
      </c>
      <c r="AD83" s="13">
        <f t="shared" si="35"/>
        <v>694</v>
      </c>
      <c r="AE83" s="13">
        <f t="shared" si="36"/>
        <v>767</v>
      </c>
      <c r="AF83" s="13">
        <f t="shared" si="37"/>
        <v>835</v>
      </c>
      <c r="AG83" s="13">
        <f t="shared" si="38"/>
        <v>901</v>
      </c>
      <c r="AH83" s="13">
        <f t="shared" si="39"/>
        <v>1022</v>
      </c>
      <c r="AI83" s="13">
        <f t="shared" si="40"/>
        <v>1109</v>
      </c>
      <c r="AJ83" s="13">
        <f t="shared" si="41"/>
        <v>1182</v>
      </c>
      <c r="AK83" s="13">
        <f t="shared" si="42"/>
        <v>1275</v>
      </c>
      <c r="AL83" s="13">
        <f t="shared" si="43"/>
        <v>1362</v>
      </c>
      <c r="AN83">
        <v>81</v>
      </c>
      <c r="AP83" t="s">
        <v>266</v>
      </c>
      <c r="AQ83">
        <f t="shared" ref="AQ83:BF94" si="45">VLOOKUP($AP83, $U$3:$AL$94,AQ$2+2, FALSE)</f>
        <v>43</v>
      </c>
      <c r="AR83">
        <f t="shared" si="45"/>
        <v>104</v>
      </c>
      <c r="AS83">
        <f t="shared" si="45"/>
        <v>202</v>
      </c>
      <c r="AT83">
        <f t="shared" si="45"/>
        <v>297</v>
      </c>
      <c r="AU83">
        <f t="shared" si="45"/>
        <v>364</v>
      </c>
      <c r="AV83">
        <f t="shared" si="45"/>
        <v>473</v>
      </c>
      <c r="AW83">
        <f t="shared" si="45"/>
        <v>558</v>
      </c>
      <c r="AX83">
        <f t="shared" si="45"/>
        <v>592</v>
      </c>
      <c r="AY83">
        <f t="shared" si="45"/>
        <v>663</v>
      </c>
      <c r="AZ83">
        <f t="shared" si="45"/>
        <v>740</v>
      </c>
      <c r="BA83">
        <f t="shared" si="45"/>
        <v>809</v>
      </c>
      <c r="BB83">
        <f t="shared" si="45"/>
        <v>879</v>
      </c>
      <c r="BC83">
        <f t="shared" si="45"/>
        <v>960</v>
      </c>
      <c r="BD83">
        <f t="shared" si="45"/>
        <v>1031</v>
      </c>
      <c r="BE83">
        <f t="shared" si="45"/>
        <v>1086</v>
      </c>
      <c r="BF83">
        <f t="shared" si="45"/>
        <v>1137</v>
      </c>
    </row>
    <row r="84" spans="1:58">
      <c r="B84">
        <v>2017</v>
      </c>
      <c r="C84" t="s">
        <v>22</v>
      </c>
      <c r="D84" s="2">
        <v>103</v>
      </c>
      <c r="E84" s="2">
        <v>62</v>
      </c>
      <c r="F84" s="2">
        <v>63</v>
      </c>
      <c r="G84" s="2">
        <v>96</v>
      </c>
      <c r="H84" s="2">
        <v>95</v>
      </c>
      <c r="I84" s="2">
        <v>111</v>
      </c>
      <c r="J84" s="2">
        <v>65</v>
      </c>
      <c r="K84" s="2">
        <v>89</v>
      </c>
      <c r="L84" s="2">
        <v>61</v>
      </c>
      <c r="M84" s="2">
        <v>98</v>
      </c>
      <c r="N84" s="2">
        <v>73</v>
      </c>
      <c r="O84" s="2">
        <v>57</v>
      </c>
      <c r="P84" s="2">
        <v>91</v>
      </c>
      <c r="Q84" s="2">
        <v>105</v>
      </c>
      <c r="R84" s="2">
        <v>94</v>
      </c>
      <c r="S84" s="2">
        <v>52</v>
      </c>
      <c r="U84" t="str">
        <f t="shared" si="26"/>
        <v>Owen Williams 2017</v>
      </c>
      <c r="V84" t="str">
        <f t="shared" si="27"/>
        <v>Owen Williams</v>
      </c>
      <c r="W84" s="13">
        <f t="shared" si="28"/>
        <v>103</v>
      </c>
      <c r="X84" s="13">
        <f t="shared" si="29"/>
        <v>165</v>
      </c>
      <c r="Y84" s="13">
        <f t="shared" si="30"/>
        <v>228</v>
      </c>
      <c r="Z84" s="13">
        <f t="shared" si="31"/>
        <v>324</v>
      </c>
      <c r="AA84" s="13">
        <f t="shared" si="32"/>
        <v>419</v>
      </c>
      <c r="AB84" s="13">
        <f t="shared" si="33"/>
        <v>530</v>
      </c>
      <c r="AC84" s="13">
        <f t="shared" si="34"/>
        <v>595</v>
      </c>
      <c r="AD84" s="13">
        <f t="shared" si="35"/>
        <v>684</v>
      </c>
      <c r="AE84" s="13">
        <f t="shared" si="36"/>
        <v>745</v>
      </c>
      <c r="AF84" s="13">
        <f t="shared" si="37"/>
        <v>843</v>
      </c>
      <c r="AG84" s="13">
        <f t="shared" si="38"/>
        <v>916</v>
      </c>
      <c r="AH84" s="13">
        <f t="shared" si="39"/>
        <v>973</v>
      </c>
      <c r="AI84" s="13">
        <f t="shared" si="40"/>
        <v>1064</v>
      </c>
      <c r="AJ84" s="13">
        <f t="shared" si="41"/>
        <v>1169</v>
      </c>
      <c r="AK84" s="13">
        <f t="shared" si="42"/>
        <v>1263</v>
      </c>
      <c r="AL84" s="13">
        <f t="shared" si="43"/>
        <v>1315</v>
      </c>
      <c r="AN84">
        <v>82</v>
      </c>
      <c r="AP84" t="s">
        <v>161</v>
      </c>
      <c r="AQ84">
        <f t="shared" si="45"/>
        <v>57</v>
      </c>
      <c r="AR84">
        <f t="shared" si="45"/>
        <v>142</v>
      </c>
      <c r="AS84">
        <f t="shared" si="45"/>
        <v>204</v>
      </c>
      <c r="AT84">
        <f t="shared" si="45"/>
        <v>254</v>
      </c>
      <c r="AU84">
        <f t="shared" si="45"/>
        <v>325</v>
      </c>
      <c r="AV84">
        <f t="shared" si="45"/>
        <v>410</v>
      </c>
      <c r="AW84">
        <f t="shared" si="45"/>
        <v>461</v>
      </c>
      <c r="AX84">
        <f t="shared" si="45"/>
        <v>561</v>
      </c>
      <c r="AY84">
        <f t="shared" si="45"/>
        <v>642</v>
      </c>
      <c r="AZ84">
        <f t="shared" si="45"/>
        <v>711</v>
      </c>
      <c r="BA84">
        <f t="shared" si="45"/>
        <v>773</v>
      </c>
      <c r="BB84">
        <f t="shared" si="45"/>
        <v>867</v>
      </c>
      <c r="BC84">
        <f t="shared" si="45"/>
        <v>955</v>
      </c>
      <c r="BD84">
        <f t="shared" si="45"/>
        <v>1031</v>
      </c>
      <c r="BE84">
        <f t="shared" si="45"/>
        <v>1117</v>
      </c>
      <c r="BF84">
        <f t="shared" si="45"/>
        <v>1202</v>
      </c>
    </row>
    <row r="85" spans="1:58">
      <c r="A85" t="s">
        <v>27</v>
      </c>
      <c r="B85">
        <v>2013</v>
      </c>
      <c r="C85" t="s">
        <v>22</v>
      </c>
      <c r="D85" s="2">
        <v>79</v>
      </c>
      <c r="E85" s="2">
        <v>79</v>
      </c>
      <c r="F85" s="2">
        <v>57</v>
      </c>
      <c r="G85" s="2">
        <v>93</v>
      </c>
      <c r="H85" s="2">
        <v>59</v>
      </c>
      <c r="I85" s="2">
        <v>96</v>
      </c>
      <c r="J85" s="2">
        <v>104</v>
      </c>
      <c r="K85" s="2">
        <v>124</v>
      </c>
      <c r="L85" s="2">
        <v>66</v>
      </c>
      <c r="M85" s="2">
        <v>97</v>
      </c>
      <c r="N85" s="2">
        <v>88</v>
      </c>
      <c r="O85" s="2">
        <v>86</v>
      </c>
      <c r="P85" s="2">
        <v>63</v>
      </c>
      <c r="Q85" s="2">
        <v>142</v>
      </c>
      <c r="R85" s="2">
        <v>89</v>
      </c>
      <c r="S85" s="2">
        <v>95</v>
      </c>
      <c r="U85" t="str">
        <f t="shared" si="26"/>
        <v>Pete Conaghan 2013</v>
      </c>
      <c r="V85" t="str">
        <f t="shared" si="27"/>
        <v>Pete Conaghan</v>
      </c>
      <c r="W85" s="13">
        <f t="shared" si="28"/>
        <v>79</v>
      </c>
      <c r="X85" s="13">
        <f t="shared" si="29"/>
        <v>158</v>
      </c>
      <c r="Y85" s="13">
        <f t="shared" si="30"/>
        <v>215</v>
      </c>
      <c r="Z85" s="13">
        <f t="shared" si="31"/>
        <v>308</v>
      </c>
      <c r="AA85" s="13">
        <f t="shared" si="32"/>
        <v>367</v>
      </c>
      <c r="AB85" s="13">
        <f t="shared" si="33"/>
        <v>463</v>
      </c>
      <c r="AC85" s="13">
        <f t="shared" si="34"/>
        <v>567</v>
      </c>
      <c r="AD85" s="13">
        <f t="shared" si="35"/>
        <v>691</v>
      </c>
      <c r="AE85" s="13">
        <f t="shared" si="36"/>
        <v>757</v>
      </c>
      <c r="AF85" s="13">
        <f t="shared" si="37"/>
        <v>854</v>
      </c>
      <c r="AG85" s="13">
        <f t="shared" si="38"/>
        <v>942</v>
      </c>
      <c r="AH85" s="13">
        <f t="shared" si="39"/>
        <v>1028</v>
      </c>
      <c r="AI85" s="13">
        <f t="shared" si="40"/>
        <v>1091</v>
      </c>
      <c r="AJ85" s="13">
        <f t="shared" si="41"/>
        <v>1233</v>
      </c>
      <c r="AK85" s="13">
        <f t="shared" si="42"/>
        <v>1322</v>
      </c>
      <c r="AL85" s="13">
        <f t="shared" si="43"/>
        <v>1417</v>
      </c>
      <c r="AN85">
        <v>83</v>
      </c>
      <c r="AP85" t="s">
        <v>268</v>
      </c>
      <c r="AQ85">
        <f t="shared" si="45"/>
        <v>73</v>
      </c>
      <c r="AR85">
        <f t="shared" si="45"/>
        <v>132</v>
      </c>
      <c r="AS85">
        <f t="shared" si="45"/>
        <v>206</v>
      </c>
      <c r="AT85">
        <f t="shared" si="45"/>
        <v>256</v>
      </c>
      <c r="AU85">
        <f t="shared" si="45"/>
        <v>320</v>
      </c>
      <c r="AV85">
        <f t="shared" si="45"/>
        <v>386</v>
      </c>
      <c r="AW85">
        <f t="shared" si="45"/>
        <v>485</v>
      </c>
      <c r="AX85">
        <f t="shared" si="45"/>
        <v>549</v>
      </c>
      <c r="AY85">
        <f t="shared" si="45"/>
        <v>639</v>
      </c>
      <c r="AZ85">
        <f t="shared" si="45"/>
        <v>712</v>
      </c>
      <c r="BA85">
        <f t="shared" si="45"/>
        <v>769</v>
      </c>
      <c r="BB85">
        <f t="shared" si="45"/>
        <v>852</v>
      </c>
      <c r="BC85">
        <f t="shared" si="45"/>
        <v>951</v>
      </c>
      <c r="BD85">
        <f t="shared" si="45"/>
        <v>1033</v>
      </c>
      <c r="BE85">
        <f t="shared" si="45"/>
        <v>1084</v>
      </c>
      <c r="BF85">
        <f t="shared" si="45"/>
        <v>1135</v>
      </c>
    </row>
    <row r="86" spans="1:58">
      <c r="B86">
        <v>2014</v>
      </c>
      <c r="C86" t="s">
        <v>22</v>
      </c>
      <c r="D86" s="2">
        <v>119</v>
      </c>
      <c r="E86" s="2">
        <v>67</v>
      </c>
      <c r="F86" s="2">
        <v>90</v>
      </c>
      <c r="G86" s="2">
        <v>96</v>
      </c>
      <c r="H86" s="2">
        <v>79</v>
      </c>
      <c r="I86" s="2">
        <v>87</v>
      </c>
      <c r="J86" s="2">
        <v>65</v>
      </c>
      <c r="K86" s="2">
        <v>97</v>
      </c>
      <c r="L86" s="2">
        <v>59</v>
      </c>
      <c r="M86" s="2">
        <v>62</v>
      </c>
      <c r="N86" s="2">
        <v>106</v>
      </c>
      <c r="O86" s="2">
        <v>88</v>
      </c>
      <c r="P86" s="2">
        <v>114</v>
      </c>
      <c r="Q86" s="2">
        <v>86</v>
      </c>
      <c r="R86" s="2">
        <v>77</v>
      </c>
      <c r="S86" s="2">
        <v>92</v>
      </c>
      <c r="U86" t="str">
        <f t="shared" si="26"/>
        <v>Pete Conaghan 2014</v>
      </c>
      <c r="V86" t="str">
        <f t="shared" si="27"/>
        <v>Pete Conaghan</v>
      </c>
      <c r="W86" s="13">
        <f t="shared" si="28"/>
        <v>119</v>
      </c>
      <c r="X86" s="13">
        <f t="shared" si="29"/>
        <v>186</v>
      </c>
      <c r="Y86" s="13">
        <f t="shared" si="30"/>
        <v>276</v>
      </c>
      <c r="Z86" s="13">
        <f t="shared" si="31"/>
        <v>372</v>
      </c>
      <c r="AA86" s="13">
        <f t="shared" si="32"/>
        <v>451</v>
      </c>
      <c r="AB86" s="13">
        <f t="shared" si="33"/>
        <v>538</v>
      </c>
      <c r="AC86" s="13">
        <f t="shared" si="34"/>
        <v>603</v>
      </c>
      <c r="AD86" s="13">
        <f t="shared" si="35"/>
        <v>700</v>
      </c>
      <c r="AE86" s="13">
        <f t="shared" si="36"/>
        <v>759</v>
      </c>
      <c r="AF86" s="13">
        <f t="shared" si="37"/>
        <v>821</v>
      </c>
      <c r="AG86" s="13">
        <f t="shared" si="38"/>
        <v>927</v>
      </c>
      <c r="AH86" s="13">
        <f t="shared" si="39"/>
        <v>1015</v>
      </c>
      <c r="AI86" s="13">
        <f t="shared" si="40"/>
        <v>1129</v>
      </c>
      <c r="AJ86" s="13">
        <f t="shared" si="41"/>
        <v>1215</v>
      </c>
      <c r="AK86" s="13">
        <f t="shared" si="42"/>
        <v>1292</v>
      </c>
      <c r="AL86" s="13">
        <f t="shared" si="43"/>
        <v>1384</v>
      </c>
      <c r="AN86">
        <v>84</v>
      </c>
      <c r="AP86" t="s">
        <v>127</v>
      </c>
      <c r="AQ86">
        <f t="shared" si="45"/>
        <v>54</v>
      </c>
      <c r="AR86">
        <f t="shared" si="45"/>
        <v>123</v>
      </c>
      <c r="AS86">
        <f t="shared" si="45"/>
        <v>210</v>
      </c>
      <c r="AT86">
        <f t="shared" si="45"/>
        <v>278</v>
      </c>
      <c r="AU86">
        <f t="shared" si="45"/>
        <v>354</v>
      </c>
      <c r="AV86">
        <f t="shared" si="45"/>
        <v>426</v>
      </c>
      <c r="AW86">
        <f t="shared" si="45"/>
        <v>490</v>
      </c>
      <c r="AX86">
        <f t="shared" si="45"/>
        <v>575</v>
      </c>
      <c r="AY86">
        <f t="shared" si="45"/>
        <v>666</v>
      </c>
      <c r="AZ86">
        <f t="shared" si="45"/>
        <v>723</v>
      </c>
      <c r="BA86">
        <f t="shared" si="45"/>
        <v>780</v>
      </c>
      <c r="BB86">
        <f t="shared" si="45"/>
        <v>839</v>
      </c>
      <c r="BC86">
        <f t="shared" si="45"/>
        <v>951</v>
      </c>
      <c r="BD86">
        <f t="shared" si="45"/>
        <v>1035</v>
      </c>
      <c r="BE86">
        <f t="shared" si="45"/>
        <v>1125</v>
      </c>
      <c r="BF86">
        <f t="shared" si="45"/>
        <v>1198</v>
      </c>
    </row>
    <row r="87" spans="1:58">
      <c r="A87" t="s">
        <v>29</v>
      </c>
      <c r="B87">
        <v>2013</v>
      </c>
      <c r="C87" t="s">
        <v>63</v>
      </c>
      <c r="D87" s="2">
        <v>87</v>
      </c>
      <c r="E87" s="2">
        <v>45</v>
      </c>
      <c r="F87" s="2">
        <v>77</v>
      </c>
      <c r="G87" s="2">
        <v>82</v>
      </c>
      <c r="H87" s="2">
        <v>61</v>
      </c>
      <c r="I87" s="2">
        <v>64</v>
      </c>
      <c r="J87" s="2">
        <v>46</v>
      </c>
      <c r="K87" s="2">
        <v>92</v>
      </c>
      <c r="L87" s="2">
        <v>84</v>
      </c>
      <c r="M87" s="2">
        <v>75</v>
      </c>
      <c r="N87" s="2">
        <v>98</v>
      </c>
      <c r="O87" s="2">
        <v>50</v>
      </c>
      <c r="P87" s="2">
        <v>69</v>
      </c>
      <c r="Q87" s="2">
        <v>56</v>
      </c>
      <c r="R87" s="2">
        <v>72</v>
      </c>
      <c r="S87" s="2">
        <v>52</v>
      </c>
      <c r="U87" t="str">
        <f t="shared" si="26"/>
        <v>Philip Malcolm 2013</v>
      </c>
      <c r="V87" t="str">
        <f t="shared" si="27"/>
        <v>Philip Malcolm</v>
      </c>
      <c r="W87" s="13">
        <f t="shared" si="28"/>
        <v>87</v>
      </c>
      <c r="X87" s="13">
        <f t="shared" si="29"/>
        <v>132</v>
      </c>
      <c r="Y87" s="13">
        <f t="shared" si="30"/>
        <v>209</v>
      </c>
      <c r="Z87" s="13">
        <f t="shared" si="31"/>
        <v>291</v>
      </c>
      <c r="AA87" s="13">
        <f t="shared" si="32"/>
        <v>352</v>
      </c>
      <c r="AB87" s="13">
        <f t="shared" si="33"/>
        <v>416</v>
      </c>
      <c r="AC87" s="13">
        <f t="shared" si="34"/>
        <v>462</v>
      </c>
      <c r="AD87" s="13">
        <f t="shared" si="35"/>
        <v>554</v>
      </c>
      <c r="AE87" s="13">
        <f t="shared" si="36"/>
        <v>638</v>
      </c>
      <c r="AF87" s="13">
        <f t="shared" si="37"/>
        <v>713</v>
      </c>
      <c r="AG87" s="13">
        <f t="shared" si="38"/>
        <v>811</v>
      </c>
      <c r="AH87" s="13">
        <f t="shared" si="39"/>
        <v>861</v>
      </c>
      <c r="AI87" s="13">
        <f t="shared" si="40"/>
        <v>930</v>
      </c>
      <c r="AJ87" s="13">
        <f t="shared" si="41"/>
        <v>986</v>
      </c>
      <c r="AK87" s="13">
        <f t="shared" si="42"/>
        <v>1058</v>
      </c>
      <c r="AL87" s="13">
        <f t="shared" si="43"/>
        <v>1110</v>
      </c>
      <c r="AN87">
        <v>85</v>
      </c>
      <c r="AP87" t="s">
        <v>269</v>
      </c>
      <c r="AQ87">
        <f t="shared" si="45"/>
        <v>57</v>
      </c>
      <c r="AR87">
        <f t="shared" si="45"/>
        <v>89</v>
      </c>
      <c r="AS87">
        <f t="shared" si="45"/>
        <v>177</v>
      </c>
      <c r="AT87">
        <f t="shared" si="45"/>
        <v>253</v>
      </c>
      <c r="AU87">
        <f t="shared" si="45"/>
        <v>312</v>
      </c>
      <c r="AV87">
        <f t="shared" si="45"/>
        <v>363</v>
      </c>
      <c r="AW87">
        <f t="shared" si="45"/>
        <v>429</v>
      </c>
      <c r="AX87">
        <f t="shared" si="45"/>
        <v>534</v>
      </c>
      <c r="AY87">
        <f t="shared" si="45"/>
        <v>607</v>
      </c>
      <c r="AZ87">
        <f t="shared" si="45"/>
        <v>673</v>
      </c>
      <c r="BA87">
        <f t="shared" si="45"/>
        <v>768</v>
      </c>
      <c r="BB87">
        <f t="shared" si="45"/>
        <v>858</v>
      </c>
      <c r="BC87">
        <f t="shared" si="45"/>
        <v>936</v>
      </c>
      <c r="BD87">
        <f t="shared" si="45"/>
        <v>1030</v>
      </c>
      <c r="BE87">
        <f t="shared" si="45"/>
        <v>1097</v>
      </c>
      <c r="BF87">
        <f t="shared" si="45"/>
        <v>1142</v>
      </c>
    </row>
    <row r="88" spans="1:58">
      <c r="B88">
        <v>2014</v>
      </c>
      <c r="C88" t="s">
        <v>63</v>
      </c>
      <c r="D88" s="2">
        <v>78</v>
      </c>
      <c r="E88" s="2">
        <v>26</v>
      </c>
      <c r="F88" s="2">
        <v>113</v>
      </c>
      <c r="G88" s="2">
        <v>52</v>
      </c>
      <c r="H88" s="2">
        <v>88</v>
      </c>
      <c r="I88" s="2">
        <v>54</v>
      </c>
      <c r="J88" s="2">
        <v>69</v>
      </c>
      <c r="K88" s="2">
        <v>75</v>
      </c>
      <c r="L88" s="2">
        <v>67</v>
      </c>
      <c r="M88" s="2">
        <v>51</v>
      </c>
      <c r="N88" s="2">
        <v>58</v>
      </c>
      <c r="O88" s="2">
        <v>46</v>
      </c>
      <c r="P88" s="2">
        <v>78</v>
      </c>
      <c r="Q88" s="2">
        <v>64</v>
      </c>
      <c r="R88" s="2">
        <v>61</v>
      </c>
      <c r="S88" s="2">
        <v>56</v>
      </c>
      <c r="U88" t="str">
        <f t="shared" si="26"/>
        <v>Philip Malcolm 2014</v>
      </c>
      <c r="V88" t="str">
        <f t="shared" si="27"/>
        <v>Philip Malcolm</v>
      </c>
      <c r="W88" s="13">
        <f t="shared" si="28"/>
        <v>78</v>
      </c>
      <c r="X88" s="13">
        <f t="shared" si="29"/>
        <v>104</v>
      </c>
      <c r="Y88" s="13">
        <f t="shared" si="30"/>
        <v>217</v>
      </c>
      <c r="Z88" s="13">
        <f t="shared" si="31"/>
        <v>269</v>
      </c>
      <c r="AA88" s="13">
        <f t="shared" si="32"/>
        <v>357</v>
      </c>
      <c r="AB88" s="13">
        <f t="shared" si="33"/>
        <v>411</v>
      </c>
      <c r="AC88" s="13">
        <f t="shared" si="34"/>
        <v>480</v>
      </c>
      <c r="AD88" s="13">
        <f t="shared" si="35"/>
        <v>555</v>
      </c>
      <c r="AE88" s="13">
        <f t="shared" si="36"/>
        <v>622</v>
      </c>
      <c r="AF88" s="13">
        <f t="shared" si="37"/>
        <v>673</v>
      </c>
      <c r="AG88" s="13">
        <f t="shared" si="38"/>
        <v>731</v>
      </c>
      <c r="AH88" s="13">
        <f t="shared" si="39"/>
        <v>777</v>
      </c>
      <c r="AI88" s="13">
        <f t="shared" si="40"/>
        <v>855</v>
      </c>
      <c r="AJ88" s="13">
        <f t="shared" si="41"/>
        <v>919</v>
      </c>
      <c r="AK88" s="13">
        <f t="shared" si="42"/>
        <v>980</v>
      </c>
      <c r="AL88" s="13">
        <f t="shared" si="43"/>
        <v>1036</v>
      </c>
      <c r="AN88">
        <v>86</v>
      </c>
      <c r="AP88" t="s">
        <v>166</v>
      </c>
      <c r="AQ88">
        <f t="shared" si="45"/>
        <v>87</v>
      </c>
      <c r="AR88">
        <f t="shared" si="45"/>
        <v>132</v>
      </c>
      <c r="AS88">
        <f t="shared" si="45"/>
        <v>209</v>
      </c>
      <c r="AT88">
        <f t="shared" si="45"/>
        <v>291</v>
      </c>
      <c r="AU88">
        <f t="shared" si="45"/>
        <v>352</v>
      </c>
      <c r="AV88">
        <f t="shared" si="45"/>
        <v>416</v>
      </c>
      <c r="AW88">
        <f t="shared" si="45"/>
        <v>462</v>
      </c>
      <c r="AX88">
        <f t="shared" si="45"/>
        <v>554</v>
      </c>
      <c r="AY88">
        <f t="shared" si="45"/>
        <v>638</v>
      </c>
      <c r="AZ88">
        <f t="shared" si="45"/>
        <v>713</v>
      </c>
      <c r="BA88">
        <f t="shared" si="45"/>
        <v>811</v>
      </c>
      <c r="BB88">
        <f t="shared" si="45"/>
        <v>861</v>
      </c>
      <c r="BC88">
        <f t="shared" si="45"/>
        <v>930</v>
      </c>
      <c r="BD88">
        <f t="shared" si="45"/>
        <v>986</v>
      </c>
      <c r="BE88">
        <f t="shared" si="45"/>
        <v>1058</v>
      </c>
      <c r="BF88">
        <f t="shared" si="45"/>
        <v>1110</v>
      </c>
    </row>
    <row r="89" spans="1:58">
      <c r="A89" t="s">
        <v>33</v>
      </c>
      <c r="B89">
        <v>2015</v>
      </c>
      <c r="C89" t="s">
        <v>22</v>
      </c>
      <c r="D89" s="2">
        <v>85</v>
      </c>
      <c r="E89" s="2">
        <v>72</v>
      </c>
      <c r="F89" s="2">
        <v>74</v>
      </c>
      <c r="G89" s="2">
        <v>71</v>
      </c>
      <c r="H89" s="2">
        <v>99</v>
      </c>
      <c r="I89" s="2">
        <v>84</v>
      </c>
      <c r="J89" s="2">
        <v>122</v>
      </c>
      <c r="K89" s="2">
        <v>111</v>
      </c>
      <c r="L89" s="2">
        <v>83</v>
      </c>
      <c r="M89" s="2">
        <v>60</v>
      </c>
      <c r="N89" s="2">
        <v>40</v>
      </c>
      <c r="O89" s="2">
        <v>94</v>
      </c>
      <c r="P89" s="2">
        <v>69</v>
      </c>
      <c r="Q89" s="2">
        <v>106</v>
      </c>
      <c r="R89" s="2">
        <v>83</v>
      </c>
      <c r="S89" s="2">
        <v>76</v>
      </c>
      <c r="U89" t="str">
        <f t="shared" si="26"/>
        <v>Steve Smith 2015</v>
      </c>
      <c r="V89" t="str">
        <f t="shared" si="27"/>
        <v>Steve Smith</v>
      </c>
      <c r="W89" s="13">
        <f t="shared" si="28"/>
        <v>85</v>
      </c>
      <c r="X89" s="13">
        <f t="shared" si="29"/>
        <v>157</v>
      </c>
      <c r="Y89" s="13">
        <f t="shared" si="30"/>
        <v>231</v>
      </c>
      <c r="Z89" s="13">
        <f t="shared" si="31"/>
        <v>302</v>
      </c>
      <c r="AA89" s="13">
        <f t="shared" si="32"/>
        <v>401</v>
      </c>
      <c r="AB89" s="13">
        <f t="shared" si="33"/>
        <v>485</v>
      </c>
      <c r="AC89" s="13">
        <f t="shared" si="34"/>
        <v>607</v>
      </c>
      <c r="AD89" s="13">
        <f t="shared" si="35"/>
        <v>718</v>
      </c>
      <c r="AE89" s="13">
        <f t="shared" si="36"/>
        <v>801</v>
      </c>
      <c r="AF89" s="13">
        <f t="shared" si="37"/>
        <v>861</v>
      </c>
      <c r="AG89" s="13">
        <f t="shared" si="38"/>
        <v>901</v>
      </c>
      <c r="AH89" s="13">
        <f t="shared" si="39"/>
        <v>995</v>
      </c>
      <c r="AI89" s="13">
        <f t="shared" si="40"/>
        <v>1064</v>
      </c>
      <c r="AJ89" s="13">
        <f t="shared" si="41"/>
        <v>1170</v>
      </c>
      <c r="AK89" s="13">
        <f t="shared" si="42"/>
        <v>1253</v>
      </c>
      <c r="AL89" s="13">
        <f t="shared" si="43"/>
        <v>1329</v>
      </c>
      <c r="AN89">
        <v>87</v>
      </c>
      <c r="AP89" t="s">
        <v>143</v>
      </c>
      <c r="AQ89">
        <f t="shared" si="45"/>
        <v>66</v>
      </c>
      <c r="AR89">
        <f t="shared" si="45"/>
        <v>133</v>
      </c>
      <c r="AS89">
        <f t="shared" si="45"/>
        <v>195</v>
      </c>
      <c r="AT89">
        <f t="shared" si="45"/>
        <v>270</v>
      </c>
      <c r="AU89">
        <f t="shared" si="45"/>
        <v>383</v>
      </c>
      <c r="AV89">
        <f t="shared" si="45"/>
        <v>461</v>
      </c>
      <c r="AW89">
        <f t="shared" si="45"/>
        <v>557</v>
      </c>
      <c r="AX89">
        <f t="shared" si="45"/>
        <v>622</v>
      </c>
      <c r="AY89">
        <f t="shared" si="45"/>
        <v>673</v>
      </c>
      <c r="AZ89">
        <f t="shared" si="45"/>
        <v>730</v>
      </c>
      <c r="BA89">
        <f t="shared" si="45"/>
        <v>815</v>
      </c>
      <c r="BB89">
        <f t="shared" si="45"/>
        <v>861</v>
      </c>
      <c r="BC89">
        <f t="shared" si="45"/>
        <v>925</v>
      </c>
      <c r="BD89">
        <f t="shared" si="45"/>
        <v>1024</v>
      </c>
      <c r="BE89">
        <f t="shared" si="45"/>
        <v>1118</v>
      </c>
      <c r="BF89">
        <f t="shared" si="45"/>
        <v>1163</v>
      </c>
    </row>
    <row r="90" spans="1:58">
      <c r="B90">
        <v>2016</v>
      </c>
      <c r="C90" t="s">
        <v>22</v>
      </c>
      <c r="D90" s="2">
        <v>85</v>
      </c>
      <c r="E90" s="2">
        <v>74</v>
      </c>
      <c r="F90" s="2">
        <v>96</v>
      </c>
      <c r="G90" s="2">
        <v>105</v>
      </c>
      <c r="H90" s="2">
        <v>110</v>
      </c>
      <c r="I90" s="2">
        <v>71</v>
      </c>
      <c r="J90" s="2">
        <v>104</v>
      </c>
      <c r="K90" s="2">
        <v>54</v>
      </c>
      <c r="L90" s="2">
        <v>87</v>
      </c>
      <c r="M90" s="2">
        <v>69</v>
      </c>
      <c r="N90" s="2">
        <v>93</v>
      </c>
      <c r="O90" s="2">
        <v>130</v>
      </c>
      <c r="P90" s="2">
        <v>98</v>
      </c>
      <c r="Q90" s="2">
        <v>86</v>
      </c>
      <c r="R90" s="2">
        <v>77</v>
      </c>
      <c r="S90" s="2">
        <v>102</v>
      </c>
      <c r="U90" t="str">
        <f t="shared" si="26"/>
        <v>Steve Smith 2016</v>
      </c>
      <c r="V90" t="str">
        <f t="shared" si="27"/>
        <v>Steve Smith</v>
      </c>
      <c r="W90" s="13">
        <f t="shared" si="28"/>
        <v>85</v>
      </c>
      <c r="X90" s="13">
        <f t="shared" si="29"/>
        <v>159</v>
      </c>
      <c r="Y90" s="13">
        <f t="shared" si="30"/>
        <v>255</v>
      </c>
      <c r="Z90" s="13">
        <f t="shared" si="31"/>
        <v>360</v>
      </c>
      <c r="AA90" s="13">
        <f t="shared" si="32"/>
        <v>470</v>
      </c>
      <c r="AB90" s="13">
        <f t="shared" si="33"/>
        <v>541</v>
      </c>
      <c r="AC90" s="13">
        <f t="shared" si="34"/>
        <v>645</v>
      </c>
      <c r="AD90" s="13">
        <f t="shared" si="35"/>
        <v>699</v>
      </c>
      <c r="AE90" s="13">
        <f t="shared" si="36"/>
        <v>786</v>
      </c>
      <c r="AF90" s="13">
        <f t="shared" si="37"/>
        <v>855</v>
      </c>
      <c r="AG90" s="13">
        <f t="shared" si="38"/>
        <v>948</v>
      </c>
      <c r="AH90" s="13">
        <f t="shared" si="39"/>
        <v>1078</v>
      </c>
      <c r="AI90" s="13">
        <f t="shared" si="40"/>
        <v>1176</v>
      </c>
      <c r="AJ90" s="13">
        <f t="shared" si="41"/>
        <v>1262</v>
      </c>
      <c r="AK90" s="13">
        <f t="shared" si="42"/>
        <v>1339</v>
      </c>
      <c r="AL90" s="13">
        <f t="shared" si="43"/>
        <v>1441</v>
      </c>
      <c r="AN90">
        <v>88</v>
      </c>
      <c r="AP90" t="s">
        <v>108</v>
      </c>
      <c r="AQ90">
        <f t="shared" si="45"/>
        <v>90</v>
      </c>
      <c r="AR90">
        <f t="shared" si="45"/>
        <v>129</v>
      </c>
      <c r="AS90">
        <f t="shared" si="45"/>
        <v>227</v>
      </c>
      <c r="AT90">
        <f t="shared" si="45"/>
        <v>282</v>
      </c>
      <c r="AU90">
        <f t="shared" si="45"/>
        <v>361</v>
      </c>
      <c r="AV90">
        <f t="shared" si="45"/>
        <v>460</v>
      </c>
      <c r="AW90">
        <f t="shared" si="45"/>
        <v>545</v>
      </c>
      <c r="AX90">
        <f t="shared" si="45"/>
        <v>597</v>
      </c>
      <c r="AY90">
        <f t="shared" si="45"/>
        <v>663</v>
      </c>
      <c r="AZ90">
        <f t="shared" si="45"/>
        <v>720</v>
      </c>
      <c r="BA90">
        <f t="shared" si="45"/>
        <v>774</v>
      </c>
      <c r="BB90">
        <f t="shared" si="45"/>
        <v>858</v>
      </c>
      <c r="BC90">
        <f t="shared" si="45"/>
        <v>925</v>
      </c>
      <c r="BD90">
        <f t="shared" si="45"/>
        <v>995</v>
      </c>
      <c r="BE90">
        <f t="shared" si="45"/>
        <v>1089</v>
      </c>
      <c r="BF90">
        <f t="shared" si="45"/>
        <v>1165</v>
      </c>
    </row>
    <row r="91" spans="1:58">
      <c r="B91">
        <v>2017</v>
      </c>
      <c r="C91" t="s">
        <v>63</v>
      </c>
      <c r="D91" s="2">
        <v>117</v>
      </c>
      <c r="E91" s="2">
        <v>103</v>
      </c>
      <c r="F91" s="2">
        <v>98</v>
      </c>
      <c r="G91" s="2">
        <v>79</v>
      </c>
      <c r="H91" s="2">
        <v>89</v>
      </c>
      <c r="I91" s="2">
        <v>55</v>
      </c>
      <c r="J91" s="2">
        <v>58</v>
      </c>
      <c r="K91" s="2">
        <v>83</v>
      </c>
      <c r="L91" s="2">
        <v>64</v>
      </c>
      <c r="M91" s="2">
        <v>68</v>
      </c>
      <c r="N91" s="2">
        <v>94</v>
      </c>
      <c r="O91" s="2">
        <v>65</v>
      </c>
      <c r="P91" s="2">
        <v>41</v>
      </c>
      <c r="Q91" s="2">
        <v>81</v>
      </c>
      <c r="R91" s="2">
        <v>104</v>
      </c>
      <c r="S91" s="2">
        <v>67</v>
      </c>
      <c r="U91" t="str">
        <f t="shared" si="26"/>
        <v>Steve Smith 2017</v>
      </c>
      <c r="V91" t="str">
        <f t="shared" si="27"/>
        <v>Steve Smith</v>
      </c>
      <c r="W91" s="13">
        <f t="shared" si="28"/>
        <v>117</v>
      </c>
      <c r="X91" s="13">
        <f t="shared" si="29"/>
        <v>220</v>
      </c>
      <c r="Y91" s="13">
        <f t="shared" si="30"/>
        <v>318</v>
      </c>
      <c r="Z91" s="13">
        <f t="shared" si="31"/>
        <v>397</v>
      </c>
      <c r="AA91" s="13">
        <f t="shared" si="32"/>
        <v>486</v>
      </c>
      <c r="AB91" s="13">
        <f t="shared" si="33"/>
        <v>541</v>
      </c>
      <c r="AC91" s="13">
        <f t="shared" si="34"/>
        <v>599</v>
      </c>
      <c r="AD91" s="13">
        <f t="shared" si="35"/>
        <v>682</v>
      </c>
      <c r="AE91" s="13">
        <f t="shared" si="36"/>
        <v>746</v>
      </c>
      <c r="AF91" s="13">
        <f t="shared" si="37"/>
        <v>814</v>
      </c>
      <c r="AG91" s="13">
        <f t="shared" si="38"/>
        <v>908</v>
      </c>
      <c r="AH91" s="13">
        <f t="shared" si="39"/>
        <v>973</v>
      </c>
      <c r="AI91" s="13">
        <f t="shared" si="40"/>
        <v>1014</v>
      </c>
      <c r="AJ91" s="13">
        <f t="shared" si="41"/>
        <v>1095</v>
      </c>
      <c r="AK91" s="13">
        <f t="shared" si="42"/>
        <v>1199</v>
      </c>
      <c r="AL91" s="13">
        <f t="shared" si="43"/>
        <v>1266</v>
      </c>
      <c r="AN91">
        <v>89</v>
      </c>
      <c r="AP91" t="s">
        <v>100</v>
      </c>
      <c r="AQ91">
        <f t="shared" si="45"/>
        <v>86</v>
      </c>
      <c r="AR91">
        <f t="shared" si="45"/>
        <v>158</v>
      </c>
      <c r="AS91">
        <f t="shared" si="45"/>
        <v>213</v>
      </c>
      <c r="AT91">
        <f t="shared" si="45"/>
        <v>276</v>
      </c>
      <c r="AU91">
        <f t="shared" si="45"/>
        <v>329</v>
      </c>
      <c r="AV91">
        <f t="shared" si="45"/>
        <v>392</v>
      </c>
      <c r="AW91">
        <f t="shared" si="45"/>
        <v>448</v>
      </c>
      <c r="AX91">
        <f t="shared" si="45"/>
        <v>514</v>
      </c>
      <c r="AY91">
        <f t="shared" si="45"/>
        <v>617</v>
      </c>
      <c r="AZ91">
        <f t="shared" si="45"/>
        <v>679</v>
      </c>
      <c r="BA91">
        <f t="shared" si="45"/>
        <v>769</v>
      </c>
      <c r="BB91">
        <f t="shared" si="45"/>
        <v>854</v>
      </c>
      <c r="BC91">
        <f t="shared" si="45"/>
        <v>916</v>
      </c>
      <c r="BD91">
        <f t="shared" si="45"/>
        <v>981</v>
      </c>
      <c r="BE91">
        <f t="shared" si="45"/>
        <v>1042</v>
      </c>
      <c r="BF91">
        <f t="shared" si="45"/>
        <v>1098</v>
      </c>
    </row>
    <row r="92" spans="1:58">
      <c r="A92" t="s">
        <v>72</v>
      </c>
      <c r="B92">
        <v>2016</v>
      </c>
      <c r="C92" t="s">
        <v>63</v>
      </c>
      <c r="D92" s="2">
        <v>107</v>
      </c>
      <c r="E92" s="2">
        <v>106</v>
      </c>
      <c r="F92" s="2">
        <v>58</v>
      </c>
      <c r="G92" s="2">
        <v>130</v>
      </c>
      <c r="H92" s="2">
        <v>84</v>
      </c>
      <c r="I92" s="2">
        <v>53</v>
      </c>
      <c r="J92" s="2">
        <v>87</v>
      </c>
      <c r="K92" s="2">
        <v>63</v>
      </c>
      <c r="L92" s="2">
        <v>85</v>
      </c>
      <c r="M92" s="2">
        <v>102</v>
      </c>
      <c r="N92" s="2">
        <v>67</v>
      </c>
      <c r="O92" s="2">
        <v>57</v>
      </c>
      <c r="P92" s="2">
        <v>81</v>
      </c>
      <c r="Q92" s="2">
        <v>40</v>
      </c>
      <c r="R92" s="2">
        <v>79</v>
      </c>
      <c r="S92" s="2">
        <v>88</v>
      </c>
      <c r="U92" t="str">
        <f t="shared" si="26"/>
        <v>Stewart Carter 2016</v>
      </c>
      <c r="V92" t="str">
        <f t="shared" si="27"/>
        <v>Stewart Carter</v>
      </c>
      <c r="W92" s="13">
        <f t="shared" si="28"/>
        <v>107</v>
      </c>
      <c r="X92" s="13">
        <f t="shared" si="29"/>
        <v>213</v>
      </c>
      <c r="Y92" s="13">
        <f t="shared" si="30"/>
        <v>271</v>
      </c>
      <c r="Z92" s="13">
        <f t="shared" si="31"/>
        <v>401</v>
      </c>
      <c r="AA92" s="13">
        <f t="shared" si="32"/>
        <v>485</v>
      </c>
      <c r="AB92" s="13">
        <f t="shared" si="33"/>
        <v>538</v>
      </c>
      <c r="AC92" s="13">
        <f t="shared" si="34"/>
        <v>625</v>
      </c>
      <c r="AD92" s="13">
        <f t="shared" si="35"/>
        <v>688</v>
      </c>
      <c r="AE92" s="13">
        <f t="shared" si="36"/>
        <v>773</v>
      </c>
      <c r="AF92" s="13">
        <f t="shared" si="37"/>
        <v>875</v>
      </c>
      <c r="AG92" s="13">
        <f t="shared" si="38"/>
        <v>942</v>
      </c>
      <c r="AH92" s="13">
        <f t="shared" si="39"/>
        <v>999</v>
      </c>
      <c r="AI92" s="13">
        <f t="shared" si="40"/>
        <v>1080</v>
      </c>
      <c r="AJ92" s="13">
        <f t="shared" si="41"/>
        <v>1120</v>
      </c>
      <c r="AK92" s="13">
        <f t="shared" si="42"/>
        <v>1199</v>
      </c>
      <c r="AL92" s="13">
        <f t="shared" si="43"/>
        <v>1287</v>
      </c>
      <c r="AN92">
        <v>90</v>
      </c>
      <c r="AP92" t="s">
        <v>126</v>
      </c>
      <c r="AQ92">
        <f t="shared" si="45"/>
        <v>59</v>
      </c>
      <c r="AR92">
        <f t="shared" si="45"/>
        <v>128</v>
      </c>
      <c r="AS92">
        <f t="shared" si="45"/>
        <v>178</v>
      </c>
      <c r="AT92">
        <f t="shared" si="45"/>
        <v>239</v>
      </c>
      <c r="AU92">
        <f t="shared" si="45"/>
        <v>344</v>
      </c>
      <c r="AV92">
        <f t="shared" si="45"/>
        <v>428</v>
      </c>
      <c r="AW92">
        <f t="shared" si="45"/>
        <v>493</v>
      </c>
      <c r="AX92">
        <f t="shared" si="45"/>
        <v>575</v>
      </c>
      <c r="AY92">
        <f t="shared" si="45"/>
        <v>618</v>
      </c>
      <c r="AZ92">
        <f t="shared" si="45"/>
        <v>661</v>
      </c>
      <c r="BA92">
        <f t="shared" si="45"/>
        <v>737</v>
      </c>
      <c r="BB92">
        <f t="shared" si="45"/>
        <v>821</v>
      </c>
      <c r="BC92">
        <f t="shared" si="45"/>
        <v>868</v>
      </c>
      <c r="BD92">
        <f t="shared" si="45"/>
        <v>960</v>
      </c>
      <c r="BE92">
        <f t="shared" si="45"/>
        <v>1047</v>
      </c>
      <c r="BF92">
        <f t="shared" si="45"/>
        <v>1108</v>
      </c>
    </row>
    <row r="93" spans="1:58">
      <c r="B93">
        <v>2017</v>
      </c>
      <c r="C93" t="s">
        <v>63</v>
      </c>
      <c r="D93" s="2">
        <v>89</v>
      </c>
      <c r="E93" s="2">
        <v>88</v>
      </c>
      <c r="F93" s="2">
        <v>51</v>
      </c>
      <c r="G93" s="2">
        <v>78</v>
      </c>
      <c r="H93" s="2">
        <v>48</v>
      </c>
      <c r="I93" s="2">
        <v>59</v>
      </c>
      <c r="J93" s="2">
        <v>53</v>
      </c>
      <c r="K93" s="2">
        <v>83</v>
      </c>
      <c r="L93" s="2">
        <v>68</v>
      </c>
      <c r="M93" s="2">
        <v>78</v>
      </c>
      <c r="N93" s="2">
        <v>67</v>
      </c>
      <c r="O93" s="2">
        <v>106</v>
      </c>
      <c r="P93" s="2">
        <v>112</v>
      </c>
      <c r="Q93" s="2">
        <v>94</v>
      </c>
      <c r="R93" s="2">
        <v>84</v>
      </c>
      <c r="S93" s="2">
        <v>79</v>
      </c>
      <c r="U93" t="str">
        <f t="shared" si="26"/>
        <v>Stewart Carter 2017</v>
      </c>
      <c r="V93" t="str">
        <f t="shared" si="27"/>
        <v>Stewart Carter</v>
      </c>
      <c r="W93" s="13">
        <f t="shared" si="28"/>
        <v>89</v>
      </c>
      <c r="X93" s="13">
        <f t="shared" si="29"/>
        <v>177</v>
      </c>
      <c r="Y93" s="13">
        <f t="shared" si="30"/>
        <v>228</v>
      </c>
      <c r="Z93" s="13">
        <f t="shared" si="31"/>
        <v>306</v>
      </c>
      <c r="AA93" s="13">
        <f t="shared" si="32"/>
        <v>354</v>
      </c>
      <c r="AB93" s="13">
        <f t="shared" si="33"/>
        <v>413</v>
      </c>
      <c r="AC93" s="13">
        <f t="shared" si="34"/>
        <v>466</v>
      </c>
      <c r="AD93" s="13">
        <f t="shared" si="35"/>
        <v>549</v>
      </c>
      <c r="AE93" s="13">
        <f t="shared" si="36"/>
        <v>617</v>
      </c>
      <c r="AF93" s="13">
        <f t="shared" si="37"/>
        <v>695</v>
      </c>
      <c r="AG93" s="13">
        <f t="shared" si="38"/>
        <v>762</v>
      </c>
      <c r="AH93" s="13">
        <f t="shared" si="39"/>
        <v>868</v>
      </c>
      <c r="AI93" s="13">
        <f t="shared" si="40"/>
        <v>980</v>
      </c>
      <c r="AJ93" s="13">
        <f t="shared" si="41"/>
        <v>1074</v>
      </c>
      <c r="AK93" s="13">
        <f t="shared" si="42"/>
        <v>1158</v>
      </c>
      <c r="AL93" s="13">
        <f t="shared" si="43"/>
        <v>1237</v>
      </c>
      <c r="AN93">
        <v>91</v>
      </c>
      <c r="AP93" t="s">
        <v>167</v>
      </c>
      <c r="AQ93">
        <f t="shared" si="45"/>
        <v>78</v>
      </c>
      <c r="AR93">
        <f t="shared" si="45"/>
        <v>104</v>
      </c>
      <c r="AS93">
        <f t="shared" si="45"/>
        <v>217</v>
      </c>
      <c r="AT93">
        <f t="shared" si="45"/>
        <v>269</v>
      </c>
      <c r="AU93">
        <f t="shared" si="45"/>
        <v>357</v>
      </c>
      <c r="AV93">
        <f t="shared" si="45"/>
        <v>411</v>
      </c>
      <c r="AW93">
        <f t="shared" si="45"/>
        <v>480</v>
      </c>
      <c r="AX93">
        <f t="shared" si="45"/>
        <v>555</v>
      </c>
      <c r="AY93">
        <f t="shared" si="45"/>
        <v>622</v>
      </c>
      <c r="AZ93">
        <f t="shared" si="45"/>
        <v>673</v>
      </c>
      <c r="BA93">
        <f t="shared" si="45"/>
        <v>731</v>
      </c>
      <c r="BB93">
        <f t="shared" si="45"/>
        <v>777</v>
      </c>
      <c r="BC93">
        <f t="shared" si="45"/>
        <v>855</v>
      </c>
      <c r="BD93">
        <f t="shared" si="45"/>
        <v>919</v>
      </c>
      <c r="BE93">
        <f t="shared" si="45"/>
        <v>980</v>
      </c>
      <c r="BF93">
        <f t="shared" si="45"/>
        <v>1036</v>
      </c>
    </row>
    <row r="94" spans="1:58">
      <c r="A94" t="s">
        <v>15</v>
      </c>
      <c r="B94">
        <v>2012</v>
      </c>
      <c r="C94" t="s">
        <v>63</v>
      </c>
      <c r="D94" s="2">
        <v>114</v>
      </c>
      <c r="E94" s="2">
        <v>82</v>
      </c>
      <c r="F94" s="2">
        <v>121</v>
      </c>
      <c r="G94" s="2">
        <v>92</v>
      </c>
      <c r="H94" s="2">
        <v>69</v>
      </c>
      <c r="I94" s="2">
        <v>69</v>
      </c>
      <c r="J94" s="2">
        <v>57</v>
      </c>
      <c r="K94" s="2">
        <v>70</v>
      </c>
      <c r="L94" s="2">
        <v>69</v>
      </c>
      <c r="M94" s="2">
        <v>75</v>
      </c>
      <c r="N94" s="2">
        <v>71</v>
      </c>
      <c r="O94" s="2">
        <v>76</v>
      </c>
      <c r="P94" s="2">
        <v>84</v>
      </c>
      <c r="Q94" s="2">
        <v>59</v>
      </c>
      <c r="R94" s="2">
        <v>88</v>
      </c>
      <c r="S94" s="2">
        <v>73</v>
      </c>
      <c r="U94" t="str">
        <f t="shared" si="26"/>
        <v>Tim Travers 2012</v>
      </c>
      <c r="V94" t="str">
        <f t="shared" si="27"/>
        <v>Tim Travers</v>
      </c>
      <c r="W94" s="13">
        <f t="shared" si="28"/>
        <v>114</v>
      </c>
      <c r="X94" s="13">
        <f t="shared" si="29"/>
        <v>196</v>
      </c>
      <c r="Y94" s="13">
        <f t="shared" si="30"/>
        <v>317</v>
      </c>
      <c r="Z94" s="13">
        <f t="shared" si="31"/>
        <v>409</v>
      </c>
      <c r="AA94" s="13">
        <f t="shared" si="32"/>
        <v>478</v>
      </c>
      <c r="AB94" s="13">
        <f t="shared" si="33"/>
        <v>547</v>
      </c>
      <c r="AC94" s="13">
        <f t="shared" si="34"/>
        <v>604</v>
      </c>
      <c r="AD94" s="13">
        <f t="shared" si="35"/>
        <v>674</v>
      </c>
      <c r="AE94" s="13">
        <f t="shared" si="36"/>
        <v>743</v>
      </c>
      <c r="AF94" s="13">
        <f t="shared" si="37"/>
        <v>818</v>
      </c>
      <c r="AG94" s="13">
        <f t="shared" si="38"/>
        <v>889</v>
      </c>
      <c r="AH94" s="13">
        <f t="shared" si="39"/>
        <v>965</v>
      </c>
      <c r="AI94" s="13">
        <f t="shared" si="40"/>
        <v>1049</v>
      </c>
      <c r="AJ94" s="13">
        <f t="shared" si="41"/>
        <v>1108</v>
      </c>
      <c r="AK94" s="13">
        <f t="shared" si="42"/>
        <v>1196</v>
      </c>
      <c r="AL94" s="13">
        <f t="shared" si="43"/>
        <v>1269</v>
      </c>
      <c r="AN94">
        <v>92</v>
      </c>
      <c r="AP94" t="s">
        <v>272</v>
      </c>
      <c r="AQ94">
        <f t="shared" si="45"/>
        <v>47</v>
      </c>
      <c r="AR94">
        <f t="shared" si="45"/>
        <v>132</v>
      </c>
      <c r="AS94">
        <f t="shared" si="45"/>
        <v>199</v>
      </c>
      <c r="AT94">
        <f t="shared" si="45"/>
        <v>263</v>
      </c>
      <c r="AU94">
        <f t="shared" si="45"/>
        <v>325</v>
      </c>
      <c r="AV94">
        <f t="shared" si="45"/>
        <v>387</v>
      </c>
      <c r="AW94">
        <f t="shared" si="45"/>
        <v>443</v>
      </c>
      <c r="AX94">
        <f t="shared" si="45"/>
        <v>503</v>
      </c>
      <c r="AY94">
        <f t="shared" si="45"/>
        <v>559</v>
      </c>
      <c r="AZ94">
        <f t="shared" si="45"/>
        <v>635</v>
      </c>
      <c r="BA94">
        <f t="shared" si="45"/>
        <v>691</v>
      </c>
      <c r="BB94">
        <f t="shared" si="45"/>
        <v>740</v>
      </c>
      <c r="BC94">
        <f t="shared" si="45"/>
        <v>809</v>
      </c>
      <c r="BD94">
        <f t="shared" si="45"/>
        <v>847</v>
      </c>
      <c r="BE94">
        <f t="shared" si="45"/>
        <v>885</v>
      </c>
      <c r="BF94">
        <f t="shared" si="45"/>
        <v>926</v>
      </c>
    </row>
  </sheetData>
  <sortState ref="AP3:BF94">
    <sortCondition descending="1" ref="BC3:BC9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03"/>
  <sheetViews>
    <sheetView topLeftCell="A73" workbookViewId="0">
      <selection activeCell="B95" sqref="B95"/>
    </sheetView>
  </sheetViews>
  <sheetFormatPr defaultRowHeight="12.75"/>
  <cols>
    <col min="1" max="1" width="16.140625" bestFit="1" customWidth="1"/>
    <col min="9" max="9" width="18.7109375" customWidth="1"/>
    <col min="10" max="10" width="17" bestFit="1" customWidth="1"/>
    <col min="11" max="15" width="7" customWidth="1"/>
    <col min="16" max="16" width="11.7109375" customWidth="1"/>
  </cols>
  <sheetData>
    <row r="1" spans="1:16">
      <c r="B1">
        <v>2012</v>
      </c>
      <c r="D1" s="8" t="s">
        <v>261</v>
      </c>
      <c r="E1" s="8" t="s">
        <v>262</v>
      </c>
      <c r="I1" s="3" t="s">
        <v>3</v>
      </c>
      <c r="J1" t="s">
        <v>9</v>
      </c>
    </row>
    <row r="2" spans="1:16">
      <c r="A2" s="4" t="s">
        <v>10</v>
      </c>
      <c r="B2">
        <v>3</v>
      </c>
      <c r="C2" s="8" t="s">
        <v>22</v>
      </c>
      <c r="D2" s="5">
        <f t="shared" ref="D2:D13" si="0">VLOOKUP(A2, $I$5:$O$29,2,FALSE)</f>
        <v>0.69230769230769229</v>
      </c>
      <c r="E2" s="5">
        <f>VLOOKUP(A2, $I$39:$O$63,2,FALSE)</f>
        <v>0.53846153846153844</v>
      </c>
    </row>
    <row r="3" spans="1:16">
      <c r="A3" s="4" t="s">
        <v>18</v>
      </c>
      <c r="B3">
        <v>5</v>
      </c>
      <c r="C3" s="8" t="s">
        <v>22</v>
      </c>
      <c r="D3" s="5">
        <f t="shared" si="0"/>
        <v>0.61538461538461542</v>
      </c>
      <c r="E3" s="5">
        <f t="shared" ref="E3:E13" si="1">VLOOKUP(A3, $I$39:$O$63,2,FALSE)</f>
        <v>0.41258741258741255</v>
      </c>
      <c r="I3" s="3" t="s">
        <v>260</v>
      </c>
      <c r="J3" s="3" t="s">
        <v>56</v>
      </c>
    </row>
    <row r="4" spans="1:16">
      <c r="A4" s="4" t="s">
        <v>21</v>
      </c>
      <c r="B4">
        <v>1</v>
      </c>
      <c r="C4" s="8" t="s">
        <v>22</v>
      </c>
      <c r="D4" s="5">
        <f t="shared" si="0"/>
        <v>0.53846153846153844</v>
      </c>
      <c r="E4" s="5">
        <f t="shared" si="1"/>
        <v>0.59440559440559437</v>
      </c>
      <c r="I4" s="3" t="s">
        <v>39</v>
      </c>
      <c r="J4">
        <v>2012</v>
      </c>
      <c r="K4">
        <v>2013</v>
      </c>
      <c r="L4">
        <v>2014</v>
      </c>
      <c r="M4">
        <v>2015</v>
      </c>
      <c r="N4">
        <v>2016</v>
      </c>
      <c r="O4">
        <v>2017</v>
      </c>
      <c r="P4" t="s">
        <v>38</v>
      </c>
    </row>
    <row r="5" spans="1:16">
      <c r="A5" s="4" t="s">
        <v>20</v>
      </c>
      <c r="B5">
        <v>4</v>
      </c>
      <c r="C5" s="8" t="s">
        <v>22</v>
      </c>
      <c r="D5" s="5">
        <f t="shared" si="0"/>
        <v>0.69230769230769229</v>
      </c>
      <c r="E5" s="5">
        <f t="shared" si="1"/>
        <v>0.66433566433566438</v>
      </c>
      <c r="I5" s="4" t="s">
        <v>11</v>
      </c>
      <c r="J5" s="5">
        <v>0.38461538461538464</v>
      </c>
      <c r="K5" s="5">
        <v>0.46153846153846156</v>
      </c>
      <c r="L5" s="5">
        <v>0.61538461538461542</v>
      </c>
      <c r="M5" s="5" t="e">
        <v>#DIV/0!</v>
      </c>
      <c r="N5" s="5" t="e">
        <v>#DIV/0!</v>
      </c>
      <c r="O5" s="5" t="e">
        <v>#DIV/0!</v>
      </c>
      <c r="P5" s="5">
        <v>0.48717948717948717</v>
      </c>
    </row>
    <row r="6" spans="1:16">
      <c r="A6" s="4" t="s">
        <v>14</v>
      </c>
      <c r="B6">
        <v>2</v>
      </c>
      <c r="C6" s="8" t="s">
        <v>22</v>
      </c>
      <c r="D6" s="5">
        <f t="shared" si="0"/>
        <v>0.53846153846153844</v>
      </c>
      <c r="E6" s="5">
        <f t="shared" si="1"/>
        <v>0.67832167832167833</v>
      </c>
      <c r="I6" s="4" t="s">
        <v>10</v>
      </c>
      <c r="J6" s="5">
        <v>0.69230769230769229</v>
      </c>
      <c r="K6" s="5">
        <v>0.30769230769230771</v>
      </c>
      <c r="L6" s="5">
        <v>0.69230769230769229</v>
      </c>
      <c r="M6" s="5">
        <v>0.61538461538461542</v>
      </c>
      <c r="N6" s="5">
        <v>0.61538461538461542</v>
      </c>
      <c r="O6" s="5">
        <v>0.76923076923076927</v>
      </c>
      <c r="P6" s="5">
        <v>0.61538461538461542</v>
      </c>
    </row>
    <row r="7" spans="1:16">
      <c r="A7" s="4" t="s">
        <v>19</v>
      </c>
      <c r="B7">
        <v>9</v>
      </c>
      <c r="C7" s="8" t="s">
        <v>63</v>
      </c>
      <c r="D7" s="5">
        <f t="shared" si="0"/>
        <v>0.46153846153846156</v>
      </c>
      <c r="E7" s="5">
        <f t="shared" si="1"/>
        <v>0.44055944055944046</v>
      </c>
      <c r="I7" s="4" t="s">
        <v>14</v>
      </c>
      <c r="J7" s="5">
        <v>0.53846153846153844</v>
      </c>
      <c r="K7" s="5">
        <v>0.76923076923076927</v>
      </c>
      <c r="L7" s="5">
        <v>0.76923076923076927</v>
      </c>
      <c r="M7" s="5">
        <v>0.46153846153846156</v>
      </c>
      <c r="N7" s="5" t="e">
        <v>#DIV/0!</v>
      </c>
      <c r="O7" s="5">
        <v>0.23076923076923078</v>
      </c>
      <c r="P7" s="5">
        <v>0.55384615384615388</v>
      </c>
    </row>
    <row r="8" spans="1:16">
      <c r="A8" s="4" t="s">
        <v>17</v>
      </c>
      <c r="B8">
        <v>6</v>
      </c>
      <c r="C8" s="8" t="s">
        <v>22</v>
      </c>
      <c r="D8" s="5">
        <f t="shared" si="0"/>
        <v>0.61538461538461542</v>
      </c>
      <c r="E8" s="5">
        <f t="shared" si="1"/>
        <v>0.49650349650349657</v>
      </c>
      <c r="I8" s="4" t="s">
        <v>32</v>
      </c>
      <c r="J8" s="5" t="e">
        <v>#DIV/0!</v>
      </c>
      <c r="K8" s="5" t="e">
        <v>#DIV/0!</v>
      </c>
      <c r="L8" s="5" t="e">
        <v>#DIV/0!</v>
      </c>
      <c r="M8" s="5">
        <v>0.46153846153846156</v>
      </c>
      <c r="N8" s="5">
        <v>0.53846153846153844</v>
      </c>
      <c r="O8" s="5">
        <v>0.34615384615384615</v>
      </c>
      <c r="P8" s="5">
        <v>0.44871794871794873</v>
      </c>
    </row>
    <row r="9" spans="1:16">
      <c r="A9" s="4" t="s">
        <v>12</v>
      </c>
      <c r="B9">
        <v>7</v>
      </c>
      <c r="C9" s="8" t="s">
        <v>63</v>
      </c>
      <c r="D9" s="5">
        <f t="shared" si="0"/>
        <v>0.30769230769230771</v>
      </c>
      <c r="E9" s="5">
        <f t="shared" si="1"/>
        <v>0.46153846153846156</v>
      </c>
      <c r="I9" s="4" t="s">
        <v>12</v>
      </c>
      <c r="J9" s="5">
        <v>0.30769230769230771</v>
      </c>
      <c r="K9" s="5">
        <v>0.61538461538461542</v>
      </c>
      <c r="L9" s="5">
        <v>0.53846153846153844</v>
      </c>
      <c r="M9" s="5">
        <v>0.53846153846153844</v>
      </c>
      <c r="N9" s="5">
        <v>0.61538461538461542</v>
      </c>
      <c r="O9" s="5">
        <v>0.61538461538461542</v>
      </c>
      <c r="P9" s="5">
        <v>0.53846153846153844</v>
      </c>
    </row>
    <row r="10" spans="1:16">
      <c r="A10" s="4" t="s">
        <v>11</v>
      </c>
      <c r="B10">
        <v>8</v>
      </c>
      <c r="C10" s="8" t="s">
        <v>63</v>
      </c>
      <c r="D10" s="5">
        <f t="shared" si="0"/>
        <v>0.38461538461538464</v>
      </c>
      <c r="E10" s="5">
        <f t="shared" si="1"/>
        <v>0.41958041958041947</v>
      </c>
      <c r="I10" s="4" t="s">
        <v>20</v>
      </c>
      <c r="J10" s="5">
        <v>0.69230769230769229</v>
      </c>
      <c r="K10" s="5">
        <v>0.69230769230769229</v>
      </c>
      <c r="L10" s="5">
        <v>0.30769230769230771</v>
      </c>
      <c r="M10" s="5">
        <v>0.53846153846153844</v>
      </c>
      <c r="N10" s="5" t="e">
        <v>#DIV/0!</v>
      </c>
      <c r="O10" s="5" t="e">
        <v>#DIV/0!</v>
      </c>
      <c r="P10" s="5">
        <v>0.55769230769230771</v>
      </c>
    </row>
    <row r="11" spans="1:16">
      <c r="A11" s="4" t="s">
        <v>13</v>
      </c>
      <c r="B11">
        <v>11</v>
      </c>
      <c r="C11" s="8" t="s">
        <v>63</v>
      </c>
      <c r="D11" s="5">
        <f t="shared" si="0"/>
        <v>0.46153846153846156</v>
      </c>
      <c r="E11" s="5">
        <f t="shared" si="1"/>
        <v>0.50349650349650343</v>
      </c>
      <c r="I11" s="4" t="s">
        <v>13</v>
      </c>
      <c r="J11" s="5">
        <v>0.46153846153846156</v>
      </c>
      <c r="K11" s="5">
        <v>0.76923076923076927</v>
      </c>
      <c r="L11" s="5">
        <v>0.42307692307692307</v>
      </c>
      <c r="M11" s="5">
        <v>0.69230769230769229</v>
      </c>
      <c r="N11" s="5">
        <v>0.69230769230769229</v>
      </c>
      <c r="O11" s="5">
        <v>0.38461538461538464</v>
      </c>
      <c r="P11" s="5">
        <v>0.57051282051282048</v>
      </c>
    </row>
    <row r="12" spans="1:16">
      <c r="A12" s="4" t="s">
        <v>15</v>
      </c>
      <c r="B12">
        <v>12</v>
      </c>
      <c r="C12" s="8" t="s">
        <v>63</v>
      </c>
      <c r="D12" s="5">
        <f t="shared" si="0"/>
        <v>0.38461538461538464</v>
      </c>
      <c r="E12" s="5">
        <f t="shared" si="1"/>
        <v>0.43356643356643354</v>
      </c>
      <c r="I12" s="4" t="s">
        <v>17</v>
      </c>
      <c r="J12" s="5">
        <v>0.61538461538461542</v>
      </c>
      <c r="K12" s="5" t="e">
        <v>#DIV/0!</v>
      </c>
      <c r="L12" s="5" t="e">
        <v>#DIV/0!</v>
      </c>
      <c r="M12" s="5" t="e">
        <v>#DIV/0!</v>
      </c>
      <c r="N12" s="5" t="e">
        <v>#DIV/0!</v>
      </c>
      <c r="O12" s="5" t="e">
        <v>#DIV/0!</v>
      </c>
      <c r="P12" s="5">
        <v>0.61538461538461542</v>
      </c>
    </row>
    <row r="13" spans="1:16">
      <c r="A13" s="4" t="s">
        <v>16</v>
      </c>
      <c r="B13">
        <v>10</v>
      </c>
      <c r="C13" s="8" t="s">
        <v>63</v>
      </c>
      <c r="D13" s="5">
        <f t="shared" si="0"/>
        <v>0.30769230769230771</v>
      </c>
      <c r="E13" s="5">
        <f t="shared" si="1"/>
        <v>0.44055944055944057</v>
      </c>
      <c r="I13" s="4" t="s">
        <v>18</v>
      </c>
      <c r="J13" s="5">
        <v>0.61538461538461542</v>
      </c>
      <c r="K13" s="5">
        <v>0.34615384615384615</v>
      </c>
      <c r="L13" s="5">
        <v>0.38461538461538464</v>
      </c>
      <c r="M13" s="5">
        <v>0.46153846153846156</v>
      </c>
      <c r="N13" s="5">
        <v>0.30769230769230771</v>
      </c>
      <c r="O13" s="5">
        <v>0.38461538461538464</v>
      </c>
      <c r="P13" s="5">
        <v>0.41666666666666669</v>
      </c>
    </row>
    <row r="14" spans="1:16">
      <c r="I14" s="4" t="s">
        <v>31</v>
      </c>
      <c r="J14" s="5" t="e">
        <v>#DIV/0!</v>
      </c>
      <c r="K14" s="5">
        <v>0.38461538461538464</v>
      </c>
      <c r="L14" s="5">
        <v>0.46153846153846156</v>
      </c>
      <c r="M14" s="5">
        <v>0.42307692307692307</v>
      </c>
      <c r="N14" s="5">
        <v>0.38461538461538464</v>
      </c>
      <c r="O14" s="5">
        <v>0.61538461538461542</v>
      </c>
      <c r="P14" s="5">
        <v>0.45384615384615384</v>
      </c>
    </row>
    <row r="15" spans="1:16">
      <c r="B15">
        <v>2013</v>
      </c>
      <c r="I15" s="4" t="s">
        <v>28</v>
      </c>
      <c r="J15" s="5" t="e">
        <v>#DIV/0!</v>
      </c>
      <c r="K15" s="5">
        <v>0.80769230769230771</v>
      </c>
      <c r="L15" s="5">
        <v>0.46153846153846156</v>
      </c>
      <c r="M15" s="5">
        <v>0.46153846153846156</v>
      </c>
      <c r="N15" s="5">
        <v>0.53846153846153844</v>
      </c>
      <c r="O15" s="5">
        <v>0.65384615384615385</v>
      </c>
      <c r="P15" s="5">
        <v>0.58461538461538465</v>
      </c>
    </row>
    <row r="16" spans="1:16">
      <c r="A16" t="s">
        <v>28</v>
      </c>
      <c r="B16">
        <v>3</v>
      </c>
      <c r="C16" s="8" t="s">
        <v>22</v>
      </c>
      <c r="D16" s="5">
        <f>VLOOKUP(A16, $I$5:$O$29,3,FALSE)</f>
        <v>0.80769230769230771</v>
      </c>
      <c r="E16" s="5">
        <f>VLOOKUP(A16, $I$39:$O$63,3,FALSE)</f>
        <v>0.63076923076923075</v>
      </c>
      <c r="I16" s="4" t="s">
        <v>34</v>
      </c>
      <c r="J16" s="5" t="e">
        <v>#DIV/0!</v>
      </c>
      <c r="K16" s="5" t="e">
        <v>#DIV/0!</v>
      </c>
      <c r="L16" s="5" t="e">
        <v>#DIV/0!</v>
      </c>
      <c r="M16" s="5">
        <v>0.57692307692307687</v>
      </c>
      <c r="N16" s="5">
        <v>0.30769230769230771</v>
      </c>
      <c r="O16" s="5">
        <v>7.6923076923076927E-2</v>
      </c>
      <c r="P16" s="5">
        <v>0.32051282051282054</v>
      </c>
    </row>
    <row r="17" spans="1:16">
      <c r="A17" t="s">
        <v>20</v>
      </c>
      <c r="B17">
        <v>5</v>
      </c>
      <c r="C17" s="8" t="s">
        <v>22</v>
      </c>
      <c r="D17" s="5">
        <f t="shared" ref="D17:D31" si="2">VLOOKUP(A17, $I$5:$O$29,3,FALSE)</f>
        <v>0.69230769230769229</v>
      </c>
      <c r="E17" s="5">
        <f t="shared" ref="E17:E31" si="3">VLOOKUP(A17, $I$39:$O$63,3,FALSE)</f>
        <v>0.67179487179487174</v>
      </c>
      <c r="I17" s="4" t="s">
        <v>30</v>
      </c>
      <c r="J17" s="5" t="e">
        <v>#DIV/0!</v>
      </c>
      <c r="K17" s="5">
        <v>0.15384615384615385</v>
      </c>
      <c r="L17" s="5">
        <v>0.46153846153846156</v>
      </c>
      <c r="M17" s="5">
        <v>0.38461538461538464</v>
      </c>
      <c r="N17" s="5">
        <v>0.30769230769230771</v>
      </c>
      <c r="O17" s="5">
        <v>0.61538461538461542</v>
      </c>
      <c r="P17" s="5">
        <v>0.38461538461538464</v>
      </c>
    </row>
    <row r="18" spans="1:16">
      <c r="A18" t="s">
        <v>13</v>
      </c>
      <c r="B18">
        <v>6</v>
      </c>
      <c r="C18" s="8" t="s">
        <v>22</v>
      </c>
      <c r="D18" s="5">
        <f t="shared" si="2"/>
        <v>0.76923076923076927</v>
      </c>
      <c r="E18" s="5">
        <f t="shared" si="3"/>
        <v>0.74871794871794883</v>
      </c>
      <c r="I18" s="4" t="s">
        <v>16</v>
      </c>
      <c r="J18" s="5">
        <v>0.30769230769230771</v>
      </c>
      <c r="K18" s="5">
        <v>0.53846153846153844</v>
      </c>
      <c r="L18" s="5">
        <v>0.61538461538461542</v>
      </c>
      <c r="M18" s="5">
        <v>0.38461538461538464</v>
      </c>
      <c r="N18" s="5">
        <v>0.61538461538461542</v>
      </c>
      <c r="O18" s="5" t="e">
        <v>#DIV/0!</v>
      </c>
      <c r="P18" s="5">
        <v>0.49230769230769234</v>
      </c>
    </row>
    <row r="19" spans="1:16">
      <c r="A19" t="s">
        <v>27</v>
      </c>
      <c r="B19">
        <v>1</v>
      </c>
      <c r="C19" s="8" t="s">
        <v>22</v>
      </c>
      <c r="D19" s="5">
        <f t="shared" si="2"/>
        <v>0.57692307692307687</v>
      </c>
      <c r="E19" s="5">
        <f t="shared" si="3"/>
        <v>0.51282051282051289</v>
      </c>
      <c r="I19" s="4" t="s">
        <v>26</v>
      </c>
      <c r="J19" s="5" t="e">
        <v>#DIV/0!</v>
      </c>
      <c r="K19" s="5">
        <v>0.46153846153846156</v>
      </c>
      <c r="L19" s="5">
        <v>0.53846153846153844</v>
      </c>
      <c r="M19" s="5">
        <v>0.61538461538461542</v>
      </c>
      <c r="N19" s="5">
        <v>0.61538461538461542</v>
      </c>
      <c r="O19" s="5">
        <v>0.69230769230769229</v>
      </c>
      <c r="P19" s="5">
        <v>0.58461538461538465</v>
      </c>
    </row>
    <row r="20" spans="1:16">
      <c r="A20" t="s">
        <v>14</v>
      </c>
      <c r="B20">
        <v>8</v>
      </c>
      <c r="C20" s="8" t="s">
        <v>22</v>
      </c>
      <c r="D20" s="5">
        <f t="shared" si="2"/>
        <v>0.76923076923076927</v>
      </c>
      <c r="E20" s="5">
        <f t="shared" si="3"/>
        <v>0.64615384615384619</v>
      </c>
      <c r="I20" s="4" t="s">
        <v>21</v>
      </c>
      <c r="J20" s="5">
        <v>0.53846153846153844</v>
      </c>
      <c r="K20" s="5">
        <v>0.53846153846153844</v>
      </c>
      <c r="L20" s="5">
        <v>0.46153846153846156</v>
      </c>
      <c r="M20" s="5">
        <v>0.46153846153846156</v>
      </c>
      <c r="N20" s="5">
        <v>0.46153846153846156</v>
      </c>
      <c r="O20" s="5">
        <v>0.53846153846153844</v>
      </c>
      <c r="P20" s="5">
        <v>0.5</v>
      </c>
    </row>
    <row r="21" spans="1:16">
      <c r="A21" t="s">
        <v>12</v>
      </c>
      <c r="B21">
        <v>2</v>
      </c>
      <c r="C21" s="8" t="s">
        <v>22</v>
      </c>
      <c r="D21" s="5">
        <f t="shared" si="2"/>
        <v>0.61538461538461542</v>
      </c>
      <c r="E21" s="5">
        <f t="shared" si="3"/>
        <v>0.62564102564102564</v>
      </c>
      <c r="I21" s="4" t="s">
        <v>19</v>
      </c>
      <c r="J21" s="5">
        <v>0.46153846153846156</v>
      </c>
      <c r="K21" s="5" t="e">
        <v>#DIV/0!</v>
      </c>
      <c r="L21" s="5" t="e">
        <v>#DIV/0!</v>
      </c>
      <c r="M21" s="5" t="e">
        <v>#DIV/0!</v>
      </c>
      <c r="N21" s="5" t="e">
        <v>#DIV/0!</v>
      </c>
      <c r="O21" s="5" t="e">
        <v>#DIV/0!</v>
      </c>
      <c r="P21" s="5">
        <v>0.46153846153846156</v>
      </c>
    </row>
    <row r="22" spans="1:16">
      <c r="A22" t="s">
        <v>26</v>
      </c>
      <c r="B22">
        <v>9</v>
      </c>
      <c r="C22" s="8" t="s">
        <v>63</v>
      </c>
      <c r="D22" s="5">
        <f t="shared" si="2"/>
        <v>0.46153846153846156</v>
      </c>
      <c r="E22" s="5">
        <f t="shared" si="3"/>
        <v>0.56410256410256421</v>
      </c>
      <c r="I22" s="4" t="s">
        <v>25</v>
      </c>
      <c r="J22" s="5" t="e">
        <v>#DIV/0!</v>
      </c>
      <c r="K22" s="5">
        <v>0.19230769230769232</v>
      </c>
      <c r="L22" s="5">
        <v>0.5</v>
      </c>
      <c r="M22" s="5">
        <v>0.38461538461538464</v>
      </c>
      <c r="N22" s="5">
        <v>0.46153846153846156</v>
      </c>
      <c r="O22" s="5">
        <v>0.61538461538461542</v>
      </c>
      <c r="P22" s="5">
        <v>0.43076923076923079</v>
      </c>
    </row>
    <row r="23" spans="1:16">
      <c r="A23" t="s">
        <v>21</v>
      </c>
      <c r="B23">
        <v>4</v>
      </c>
      <c r="C23" s="8" t="s">
        <v>22</v>
      </c>
      <c r="D23" s="5">
        <f t="shared" si="2"/>
        <v>0.53846153846153844</v>
      </c>
      <c r="E23" s="5">
        <f t="shared" si="3"/>
        <v>0.60000000000000009</v>
      </c>
      <c r="I23" s="4" t="s">
        <v>62</v>
      </c>
      <c r="J23" s="5" t="e">
        <v>#DIV/0!</v>
      </c>
      <c r="K23" s="5" t="e">
        <v>#DIV/0!</v>
      </c>
      <c r="L23" s="5" t="e">
        <v>#DIV/0!</v>
      </c>
      <c r="M23" s="5" t="e">
        <v>#DIV/0!</v>
      </c>
      <c r="N23" s="5">
        <v>0.53846153846153844</v>
      </c>
      <c r="O23" s="5">
        <v>0.69230769230769229</v>
      </c>
      <c r="P23" s="5">
        <v>0.61538461538461542</v>
      </c>
    </row>
    <row r="24" spans="1:16">
      <c r="A24" t="s">
        <v>16</v>
      </c>
      <c r="B24">
        <v>7</v>
      </c>
      <c r="C24" s="8" t="s">
        <v>22</v>
      </c>
      <c r="D24" s="5">
        <f t="shared" si="2"/>
        <v>0.53846153846153844</v>
      </c>
      <c r="E24" s="5">
        <f t="shared" si="3"/>
        <v>0.45128205128205123</v>
      </c>
      <c r="I24" s="4" t="s">
        <v>27</v>
      </c>
      <c r="J24" s="5" t="e">
        <v>#DIV/0!</v>
      </c>
      <c r="K24" s="5">
        <v>0.57692307692307687</v>
      </c>
      <c r="L24" s="5">
        <v>0.61538461538461542</v>
      </c>
      <c r="M24" s="5" t="e">
        <v>#DIV/0!</v>
      </c>
      <c r="N24" s="5" t="e">
        <v>#DIV/0!</v>
      </c>
      <c r="O24" s="5" t="e">
        <v>#DIV/0!</v>
      </c>
      <c r="P24" s="5">
        <v>0.59615384615384615</v>
      </c>
    </row>
    <row r="25" spans="1:16">
      <c r="A25" t="s">
        <v>31</v>
      </c>
      <c r="B25">
        <v>11</v>
      </c>
      <c r="C25" s="8" t="s">
        <v>63</v>
      </c>
      <c r="D25" s="5">
        <f t="shared" si="2"/>
        <v>0.38461538461538464</v>
      </c>
      <c r="E25" s="5">
        <f t="shared" si="3"/>
        <v>0.44102564102564112</v>
      </c>
      <c r="I25" s="4" t="s">
        <v>29</v>
      </c>
      <c r="J25" s="5" t="e">
        <v>#DIV/0!</v>
      </c>
      <c r="K25" s="5">
        <v>0.38461538461538464</v>
      </c>
      <c r="L25" s="5">
        <v>0.15384615384615385</v>
      </c>
      <c r="M25" s="5" t="e">
        <v>#DIV/0!</v>
      </c>
      <c r="N25" s="5" t="e">
        <v>#DIV/0!</v>
      </c>
      <c r="O25" s="5" t="e">
        <v>#DIV/0!</v>
      </c>
      <c r="P25" s="5">
        <v>0.26923076923076922</v>
      </c>
    </row>
    <row r="26" spans="1:16">
      <c r="A26" t="s">
        <v>18</v>
      </c>
      <c r="B26">
        <v>10</v>
      </c>
      <c r="C26" s="8" t="s">
        <v>63</v>
      </c>
      <c r="D26" s="5">
        <f t="shared" si="2"/>
        <v>0.34615384615384615</v>
      </c>
      <c r="E26" s="5">
        <f t="shared" si="3"/>
        <v>0.23589743589743589</v>
      </c>
      <c r="I26" s="4" t="s">
        <v>33</v>
      </c>
      <c r="J26" s="5" t="e">
        <v>#DIV/0!</v>
      </c>
      <c r="K26" s="5" t="e">
        <v>#DIV/0!</v>
      </c>
      <c r="L26" s="5" t="e">
        <v>#DIV/0!</v>
      </c>
      <c r="M26" s="5">
        <v>0.53846153846153844</v>
      </c>
      <c r="N26" s="5">
        <v>0.53846153846153844</v>
      </c>
      <c r="O26" s="5">
        <v>0.42307692307692307</v>
      </c>
      <c r="P26" s="5">
        <v>0.5</v>
      </c>
    </row>
    <row r="27" spans="1:16">
      <c r="A27" t="s">
        <v>11</v>
      </c>
      <c r="B27">
        <v>14</v>
      </c>
      <c r="C27" s="8" t="s">
        <v>63</v>
      </c>
      <c r="D27" s="5">
        <f t="shared" si="2"/>
        <v>0.46153846153846156</v>
      </c>
      <c r="E27" s="5">
        <f t="shared" si="3"/>
        <v>0.54358974358974366</v>
      </c>
      <c r="I27" s="4" t="s">
        <v>72</v>
      </c>
      <c r="J27" s="5" t="e">
        <v>#DIV/0!</v>
      </c>
      <c r="K27" s="5" t="e">
        <v>#DIV/0!</v>
      </c>
      <c r="L27" s="5" t="e">
        <v>#DIV/0!</v>
      </c>
      <c r="M27" s="5" t="e">
        <v>#DIV/0!</v>
      </c>
      <c r="N27" s="5">
        <v>0.46153846153846156</v>
      </c>
      <c r="O27" s="5">
        <v>0.34615384615384615</v>
      </c>
      <c r="P27" s="5">
        <v>0.40384615384615385</v>
      </c>
    </row>
    <row r="28" spans="1:16">
      <c r="A28" t="s">
        <v>29</v>
      </c>
      <c r="B28">
        <v>16</v>
      </c>
      <c r="C28" s="8" t="s">
        <v>63</v>
      </c>
      <c r="D28" s="5">
        <f t="shared" si="2"/>
        <v>0.38461538461538464</v>
      </c>
      <c r="E28" s="5">
        <f t="shared" si="3"/>
        <v>0.3487179487179487</v>
      </c>
      <c r="I28" s="4" t="s">
        <v>15</v>
      </c>
      <c r="J28" s="5">
        <v>0.38461538461538464</v>
      </c>
      <c r="K28" s="5" t="e">
        <v>#DIV/0!</v>
      </c>
      <c r="L28" s="5" t="e">
        <v>#DIV/0!</v>
      </c>
      <c r="M28" s="5" t="e">
        <v>#DIV/0!</v>
      </c>
      <c r="N28" s="5" t="e">
        <v>#DIV/0!</v>
      </c>
      <c r="O28" s="5" t="e">
        <v>#DIV/0!</v>
      </c>
      <c r="P28" s="5">
        <v>0.38461538461538464</v>
      </c>
    </row>
    <row r="29" spans="1:16">
      <c r="A29" t="s">
        <v>10</v>
      </c>
      <c r="B29">
        <v>15</v>
      </c>
      <c r="C29" s="8" t="s">
        <v>63</v>
      </c>
      <c r="D29" s="5">
        <f t="shared" si="2"/>
        <v>0.30769230769230771</v>
      </c>
      <c r="E29" s="5">
        <f t="shared" si="3"/>
        <v>0.28717948717948716</v>
      </c>
      <c r="I29" s="4" t="s">
        <v>38</v>
      </c>
      <c r="J29" s="5">
        <v>0.5</v>
      </c>
      <c r="K29" s="5">
        <v>0.5</v>
      </c>
      <c r="L29" s="5">
        <v>0.5</v>
      </c>
      <c r="M29" s="5">
        <v>0.5</v>
      </c>
      <c r="N29" s="5">
        <v>0.5</v>
      </c>
      <c r="O29" s="5">
        <v>0.5</v>
      </c>
      <c r="P29" s="5">
        <v>0.5</v>
      </c>
    </row>
    <row r="30" spans="1:16">
      <c r="A30" t="s">
        <v>25</v>
      </c>
      <c r="B30">
        <v>13</v>
      </c>
      <c r="C30" s="8" t="s">
        <v>63</v>
      </c>
      <c r="D30" s="5">
        <f t="shared" si="2"/>
        <v>0.19230769230769232</v>
      </c>
      <c r="E30" s="5">
        <f t="shared" si="3"/>
        <v>0.41025641025641019</v>
      </c>
    </row>
    <row r="31" spans="1:16">
      <c r="A31" t="s">
        <v>30</v>
      </c>
      <c r="B31">
        <v>12</v>
      </c>
      <c r="C31" s="8" t="s">
        <v>63</v>
      </c>
      <c r="D31" s="5">
        <f t="shared" si="2"/>
        <v>0.15384615384615385</v>
      </c>
      <c r="E31" s="5">
        <f t="shared" si="3"/>
        <v>0.38461538461538453</v>
      </c>
    </row>
    <row r="33" spans="1:16">
      <c r="B33">
        <v>2014</v>
      </c>
    </row>
    <row r="34" spans="1:16">
      <c r="A34" t="s">
        <v>14</v>
      </c>
      <c r="B34">
        <v>5</v>
      </c>
      <c r="C34" s="8" t="s">
        <v>22</v>
      </c>
      <c r="D34" s="5">
        <f>VLOOKUP(A34, $I$5:$O$29,4,FALSE)</f>
        <v>0.76923076923076927</v>
      </c>
      <c r="E34" s="5">
        <f>VLOOKUP(A34, $I$39:$O$63,4,FALSE)</f>
        <v>0.80512820512820515</v>
      </c>
    </row>
    <row r="35" spans="1:16">
      <c r="A35" t="s">
        <v>10</v>
      </c>
      <c r="B35">
        <v>1</v>
      </c>
      <c r="C35" s="8" t="s">
        <v>22</v>
      </c>
      <c r="D35" s="5">
        <f t="shared" ref="D35:D49" si="4">VLOOKUP(A35, $I$5:$O$29,4,FALSE)</f>
        <v>0.69230769230769229</v>
      </c>
      <c r="E35" s="5">
        <f t="shared" ref="E35:E49" si="5">VLOOKUP(A35, $I$39:$O$63,4,FALSE)</f>
        <v>0.66666666666666674</v>
      </c>
      <c r="I35" s="3" t="s">
        <v>3</v>
      </c>
      <c r="J35" t="s">
        <v>9</v>
      </c>
    </row>
    <row r="36" spans="1:16">
      <c r="A36" t="s">
        <v>16</v>
      </c>
      <c r="B36">
        <v>2</v>
      </c>
      <c r="C36" s="8" t="s">
        <v>22</v>
      </c>
      <c r="D36" s="5">
        <f t="shared" si="4"/>
        <v>0.61538461538461542</v>
      </c>
      <c r="E36" s="5">
        <f t="shared" si="5"/>
        <v>0.41025641025641019</v>
      </c>
    </row>
    <row r="37" spans="1:16">
      <c r="A37" t="s">
        <v>11</v>
      </c>
      <c r="B37">
        <v>4</v>
      </c>
      <c r="C37" s="8" t="s">
        <v>22</v>
      </c>
      <c r="D37" s="5">
        <f t="shared" si="4"/>
        <v>0.61538461538461542</v>
      </c>
      <c r="E37" s="5">
        <f t="shared" si="5"/>
        <v>0.62051282051282053</v>
      </c>
      <c r="I37" s="3" t="s">
        <v>54</v>
      </c>
      <c r="J37" s="3" t="s">
        <v>56</v>
      </c>
    </row>
    <row r="38" spans="1:16">
      <c r="A38" t="s">
        <v>25</v>
      </c>
      <c r="B38">
        <v>3</v>
      </c>
      <c r="C38" s="8" t="s">
        <v>22</v>
      </c>
      <c r="D38" s="5">
        <f t="shared" si="4"/>
        <v>0.5</v>
      </c>
      <c r="E38" s="5">
        <f t="shared" si="5"/>
        <v>0.49230769230769234</v>
      </c>
      <c r="I38" s="3" t="s">
        <v>39</v>
      </c>
      <c r="J38">
        <v>2012</v>
      </c>
      <c r="K38">
        <v>2013</v>
      </c>
      <c r="L38">
        <v>2014</v>
      </c>
      <c r="M38">
        <v>2015</v>
      </c>
      <c r="N38">
        <v>2016</v>
      </c>
      <c r="O38">
        <v>2017</v>
      </c>
      <c r="P38" t="s">
        <v>38</v>
      </c>
    </row>
    <row r="39" spans="1:16">
      <c r="A39" t="s">
        <v>12</v>
      </c>
      <c r="B39">
        <v>7</v>
      </c>
      <c r="C39" s="8" t="s">
        <v>22</v>
      </c>
      <c r="D39" s="5">
        <f t="shared" si="4"/>
        <v>0.53846153846153844</v>
      </c>
      <c r="E39" s="5">
        <f t="shared" si="5"/>
        <v>0.54358974358974366</v>
      </c>
      <c r="I39" s="4" t="s">
        <v>11</v>
      </c>
      <c r="J39" s="5">
        <v>0.41958041958041947</v>
      </c>
      <c r="K39" s="5">
        <v>0.54358974358974366</v>
      </c>
      <c r="L39" s="5">
        <v>0.62051282051282053</v>
      </c>
      <c r="M39" s="5"/>
      <c r="N39" s="5"/>
      <c r="O39" s="5"/>
      <c r="P39" s="5">
        <v>0.52789432789432789</v>
      </c>
    </row>
    <row r="40" spans="1:16">
      <c r="A40" t="s">
        <v>26</v>
      </c>
      <c r="B40">
        <v>6</v>
      </c>
      <c r="C40" s="8" t="s">
        <v>22</v>
      </c>
      <c r="D40" s="5">
        <f t="shared" si="4"/>
        <v>0.53846153846153844</v>
      </c>
      <c r="E40" s="5">
        <f t="shared" si="5"/>
        <v>0.47692307692307695</v>
      </c>
      <c r="I40" s="4" t="s">
        <v>10</v>
      </c>
      <c r="J40" s="5">
        <v>0.53846153846153844</v>
      </c>
      <c r="K40" s="5">
        <v>0.28717948717948716</v>
      </c>
      <c r="L40" s="5">
        <v>0.66666666666666674</v>
      </c>
      <c r="M40" s="5">
        <v>0.55897435897435888</v>
      </c>
      <c r="N40" s="5">
        <v>0.52820512820512822</v>
      </c>
      <c r="O40" s="5">
        <v>0.70769230769230773</v>
      </c>
      <c r="P40" s="5">
        <v>0.54786324786324792</v>
      </c>
    </row>
    <row r="41" spans="1:16">
      <c r="A41" t="s">
        <v>28</v>
      </c>
      <c r="B41">
        <v>10</v>
      </c>
      <c r="C41" s="8" t="s">
        <v>63</v>
      </c>
      <c r="D41" s="5">
        <f t="shared" si="4"/>
        <v>0.46153846153846156</v>
      </c>
      <c r="E41" s="5">
        <f t="shared" si="5"/>
        <v>0.63589743589743597</v>
      </c>
      <c r="I41" s="4" t="s">
        <v>14</v>
      </c>
      <c r="J41" s="5">
        <v>0.67832167832167833</v>
      </c>
      <c r="K41" s="5">
        <v>0.64615384615384619</v>
      </c>
      <c r="L41" s="5">
        <v>0.80512820512820515</v>
      </c>
      <c r="M41" s="5">
        <v>0.43076923076923074</v>
      </c>
      <c r="N41" s="5"/>
      <c r="O41" s="5">
        <v>0.45641025641025634</v>
      </c>
      <c r="P41" s="5">
        <v>0.60335664335664363</v>
      </c>
    </row>
    <row r="42" spans="1:16">
      <c r="A42" t="s">
        <v>27</v>
      </c>
      <c r="B42">
        <v>8</v>
      </c>
      <c r="C42" s="8" t="s">
        <v>22</v>
      </c>
      <c r="D42" s="5">
        <f t="shared" si="4"/>
        <v>0.61538461538461542</v>
      </c>
      <c r="E42" s="5">
        <f t="shared" si="5"/>
        <v>0.54358974358974355</v>
      </c>
      <c r="I42" s="4" t="s">
        <v>32</v>
      </c>
      <c r="J42" s="5"/>
      <c r="K42" s="5"/>
      <c r="L42" s="5"/>
      <c r="M42" s="5">
        <v>0.32307692307692309</v>
      </c>
      <c r="N42" s="5">
        <v>0.67692307692307696</v>
      </c>
      <c r="O42" s="5">
        <v>0.44102564102564101</v>
      </c>
      <c r="P42" s="5">
        <v>0.48034188034188036</v>
      </c>
    </row>
    <row r="43" spans="1:16">
      <c r="A43" t="s">
        <v>30</v>
      </c>
      <c r="B43">
        <v>11</v>
      </c>
      <c r="C43" s="8" t="s">
        <v>63</v>
      </c>
      <c r="D43" s="5">
        <f t="shared" si="4"/>
        <v>0.46153846153846156</v>
      </c>
      <c r="E43" s="5">
        <f t="shared" si="5"/>
        <v>0.4</v>
      </c>
      <c r="I43" s="4" t="s">
        <v>12</v>
      </c>
      <c r="J43" s="5">
        <v>0.46153846153846156</v>
      </c>
      <c r="K43" s="5">
        <v>0.62564102564102564</v>
      </c>
      <c r="L43" s="5">
        <v>0.54358974358974366</v>
      </c>
      <c r="M43" s="5">
        <v>0.6051282051282052</v>
      </c>
      <c r="N43" s="5">
        <v>0.45128205128205134</v>
      </c>
      <c r="O43" s="5">
        <v>0.52307692307692311</v>
      </c>
      <c r="P43" s="5">
        <v>0.53504273504273514</v>
      </c>
    </row>
    <row r="44" spans="1:16">
      <c r="A44" t="s">
        <v>31</v>
      </c>
      <c r="B44">
        <v>9</v>
      </c>
      <c r="C44" s="8" t="s">
        <v>63</v>
      </c>
      <c r="D44" s="5">
        <f t="shared" si="4"/>
        <v>0.46153846153846156</v>
      </c>
      <c r="E44" s="5">
        <f t="shared" si="5"/>
        <v>0.59487179487179487</v>
      </c>
      <c r="I44" s="4" t="s">
        <v>20</v>
      </c>
      <c r="J44" s="5">
        <v>0.66433566433566438</v>
      </c>
      <c r="K44" s="5">
        <v>0.67179487179487174</v>
      </c>
      <c r="L44" s="5">
        <v>0.37435897435897442</v>
      </c>
      <c r="M44" s="5">
        <v>0.45128205128205134</v>
      </c>
      <c r="N44" s="5"/>
      <c r="O44" s="5"/>
      <c r="P44" s="5">
        <v>0.54044289044289051</v>
      </c>
    </row>
    <row r="45" spans="1:16">
      <c r="A45" t="s">
        <v>21</v>
      </c>
      <c r="B45">
        <v>15</v>
      </c>
      <c r="C45" s="8" t="s">
        <v>63</v>
      </c>
      <c r="D45" s="5">
        <f t="shared" si="4"/>
        <v>0.46153846153846156</v>
      </c>
      <c r="E45" s="5">
        <f t="shared" si="5"/>
        <v>0.47179487179487184</v>
      </c>
      <c r="I45" s="4" t="s">
        <v>13</v>
      </c>
      <c r="J45" s="5">
        <v>0.50349650349650343</v>
      </c>
      <c r="K45" s="5">
        <v>0.74871794871794883</v>
      </c>
      <c r="L45" s="5">
        <v>0.50256410256410267</v>
      </c>
      <c r="M45" s="5">
        <v>0.66153846153846163</v>
      </c>
      <c r="N45" s="5">
        <v>0.55897435897435899</v>
      </c>
      <c r="O45" s="5">
        <v>0.43076923076923074</v>
      </c>
      <c r="P45" s="5">
        <v>0.56767676767676767</v>
      </c>
    </row>
    <row r="46" spans="1:16">
      <c r="A46" t="s">
        <v>18</v>
      </c>
      <c r="B46">
        <v>13</v>
      </c>
      <c r="C46" s="8" t="s">
        <v>63</v>
      </c>
      <c r="D46" s="5">
        <f t="shared" si="4"/>
        <v>0.38461538461538464</v>
      </c>
      <c r="E46" s="5">
        <f t="shared" si="5"/>
        <v>0.3282051282051282</v>
      </c>
      <c r="I46" s="4" t="s">
        <v>17</v>
      </c>
      <c r="J46" s="5">
        <v>0.49650349650349657</v>
      </c>
      <c r="K46" s="5"/>
      <c r="L46" s="5"/>
      <c r="M46" s="5"/>
      <c r="N46" s="5"/>
      <c r="O46" s="5"/>
      <c r="P46" s="5">
        <v>0.49650349650349657</v>
      </c>
    </row>
    <row r="47" spans="1:16">
      <c r="A47" t="s">
        <v>13</v>
      </c>
      <c r="B47">
        <v>14</v>
      </c>
      <c r="C47" s="8" t="s">
        <v>63</v>
      </c>
      <c r="D47" s="5">
        <f t="shared" si="4"/>
        <v>0.42307692307692307</v>
      </c>
      <c r="E47" s="5">
        <f t="shared" si="5"/>
        <v>0.50256410256410267</v>
      </c>
      <c r="I47" s="4" t="s">
        <v>18</v>
      </c>
      <c r="J47" s="5">
        <v>0.41258741258741255</v>
      </c>
      <c r="K47" s="5">
        <v>0.23589743589743589</v>
      </c>
      <c r="L47" s="5">
        <v>0.3282051282051282</v>
      </c>
      <c r="M47" s="5">
        <v>0.59487179487179487</v>
      </c>
      <c r="N47" s="5">
        <v>0.38461538461538464</v>
      </c>
      <c r="O47" s="5">
        <v>0.3897435897435898</v>
      </c>
      <c r="P47" s="5">
        <v>0.39098679098679096</v>
      </c>
    </row>
    <row r="48" spans="1:16">
      <c r="A48" t="s">
        <v>20</v>
      </c>
      <c r="B48">
        <v>12</v>
      </c>
      <c r="C48" s="8" t="s">
        <v>63</v>
      </c>
      <c r="D48" s="5">
        <f t="shared" si="4"/>
        <v>0.30769230769230771</v>
      </c>
      <c r="E48" s="5">
        <f t="shared" si="5"/>
        <v>0.37435897435897442</v>
      </c>
      <c r="I48" s="4" t="s">
        <v>31</v>
      </c>
      <c r="J48" s="5"/>
      <c r="K48" s="5">
        <v>0.44102564102564112</v>
      </c>
      <c r="L48" s="5">
        <v>0.59487179487179487</v>
      </c>
      <c r="M48" s="5">
        <v>0.48717948717948717</v>
      </c>
      <c r="N48" s="5">
        <v>0.47692307692307701</v>
      </c>
      <c r="O48" s="5">
        <v>0.47179487179487178</v>
      </c>
      <c r="P48" s="5">
        <v>0.49435897435897447</v>
      </c>
    </row>
    <row r="49" spans="1:16">
      <c r="A49" t="s">
        <v>29</v>
      </c>
      <c r="B49">
        <v>16</v>
      </c>
      <c r="C49" s="8" t="s">
        <v>63</v>
      </c>
      <c r="D49" s="5">
        <f t="shared" si="4"/>
        <v>0.15384615384615385</v>
      </c>
      <c r="E49" s="5">
        <f t="shared" si="5"/>
        <v>0.25128205128205128</v>
      </c>
      <c r="I49" s="4" t="s">
        <v>28</v>
      </c>
      <c r="J49" s="5"/>
      <c r="K49" s="5">
        <v>0.63076923076923075</v>
      </c>
      <c r="L49" s="5">
        <v>0.63589743589743597</v>
      </c>
      <c r="M49" s="5">
        <v>0.517948717948718</v>
      </c>
      <c r="N49" s="5">
        <v>0.65128205128205119</v>
      </c>
      <c r="O49" s="5">
        <v>0.55384615384615388</v>
      </c>
      <c r="P49" s="5">
        <v>0.59794871794871796</v>
      </c>
    </row>
    <row r="50" spans="1:16">
      <c r="I50" s="4" t="s">
        <v>34</v>
      </c>
      <c r="J50" s="5"/>
      <c r="K50" s="5"/>
      <c r="L50" s="5"/>
      <c r="M50" s="5">
        <v>0.6974358974358974</v>
      </c>
      <c r="N50" s="5">
        <v>0.54358974358974366</v>
      </c>
      <c r="O50" s="5">
        <v>0.21538461538461537</v>
      </c>
      <c r="P50" s="5">
        <v>0.4854700854700853</v>
      </c>
    </row>
    <row r="51" spans="1:16">
      <c r="B51">
        <v>2015</v>
      </c>
      <c r="I51" s="4" t="s">
        <v>30</v>
      </c>
      <c r="J51" s="5"/>
      <c r="K51" s="5">
        <v>0.38461538461538453</v>
      </c>
      <c r="L51" s="5">
        <v>0.4</v>
      </c>
      <c r="M51" s="5">
        <v>0.47179487179487184</v>
      </c>
      <c r="N51" s="5">
        <v>0.33846153846153848</v>
      </c>
      <c r="O51" s="5">
        <v>0.517948717948718</v>
      </c>
      <c r="P51" s="5">
        <v>0.42256410256410254</v>
      </c>
    </row>
    <row r="52" spans="1:16">
      <c r="A52" t="s">
        <v>10</v>
      </c>
      <c r="B52">
        <v>1</v>
      </c>
      <c r="C52" s="8" t="s">
        <v>22</v>
      </c>
      <c r="D52" s="5">
        <f>VLOOKUP(A52, $I$5:$O$29,5,FALSE)</f>
        <v>0.61538461538461542</v>
      </c>
      <c r="E52" s="5">
        <f>VLOOKUP(A52, $I$39:$O$63,5,FALSE)</f>
        <v>0.55897435897435888</v>
      </c>
      <c r="I52" s="4" t="s">
        <v>16</v>
      </c>
      <c r="J52" s="5">
        <v>0.44055944055944057</v>
      </c>
      <c r="K52" s="5">
        <v>0.45128205128205123</v>
      </c>
      <c r="L52" s="5">
        <v>0.41025641025641019</v>
      </c>
      <c r="M52" s="5">
        <v>0.43076923076923074</v>
      </c>
      <c r="N52" s="5">
        <v>0.58974358974358987</v>
      </c>
      <c r="O52" s="5"/>
      <c r="P52" s="5">
        <v>0.46452214452214446</v>
      </c>
    </row>
    <row r="53" spans="1:16">
      <c r="A53" t="s">
        <v>13</v>
      </c>
      <c r="B53">
        <v>7</v>
      </c>
      <c r="C53" s="8" t="s">
        <v>22</v>
      </c>
      <c r="D53" s="5">
        <f t="shared" ref="D53:D67" si="6">VLOOKUP(A53, $I$5:$O$29,5,FALSE)</f>
        <v>0.69230769230769229</v>
      </c>
      <c r="E53" s="5">
        <f t="shared" ref="E53:E67" si="7">VLOOKUP(A53, $I$39:$O$63,5,FALSE)</f>
        <v>0.66153846153846163</v>
      </c>
      <c r="I53" s="4" t="s">
        <v>26</v>
      </c>
      <c r="J53" s="5"/>
      <c r="K53" s="5">
        <v>0.56410256410256421</v>
      </c>
      <c r="L53" s="5">
        <v>0.47692307692307695</v>
      </c>
      <c r="M53" s="5">
        <v>0.58974358974358976</v>
      </c>
      <c r="N53" s="5">
        <v>0.55897435897435888</v>
      </c>
      <c r="O53" s="5">
        <v>0.68717948717948729</v>
      </c>
      <c r="P53" s="5">
        <v>0.57538461538461527</v>
      </c>
    </row>
    <row r="54" spans="1:16">
      <c r="A54" t="s">
        <v>21</v>
      </c>
      <c r="B54">
        <v>9</v>
      </c>
      <c r="C54" s="8" t="s">
        <v>63</v>
      </c>
      <c r="D54" s="5">
        <f t="shared" si="6"/>
        <v>0.46153846153846156</v>
      </c>
      <c r="E54" s="5">
        <f t="shared" si="7"/>
        <v>0.49230769230769239</v>
      </c>
      <c r="I54" s="4" t="s">
        <v>21</v>
      </c>
      <c r="J54" s="5">
        <v>0.59440559440559437</v>
      </c>
      <c r="K54" s="5">
        <v>0.60000000000000009</v>
      </c>
      <c r="L54" s="5">
        <v>0.47179487179487184</v>
      </c>
      <c r="M54" s="5">
        <v>0.49230769230769239</v>
      </c>
      <c r="N54" s="5">
        <v>0.38974358974358975</v>
      </c>
      <c r="O54" s="5">
        <v>0.54358974358974366</v>
      </c>
      <c r="P54" s="5">
        <v>0.51530691530691508</v>
      </c>
    </row>
    <row r="55" spans="1:16">
      <c r="A55" t="s">
        <v>12</v>
      </c>
      <c r="B55">
        <v>2</v>
      </c>
      <c r="C55" s="8" t="s">
        <v>22</v>
      </c>
      <c r="D55" s="5">
        <f t="shared" si="6"/>
        <v>0.53846153846153844</v>
      </c>
      <c r="E55" s="5">
        <f t="shared" si="7"/>
        <v>0.6051282051282052</v>
      </c>
      <c r="I55" s="4" t="s">
        <v>19</v>
      </c>
      <c r="J55" s="5">
        <v>0.44055944055944046</v>
      </c>
      <c r="K55" s="5"/>
      <c r="L55" s="5"/>
      <c r="M55" s="5"/>
      <c r="N55" s="5"/>
      <c r="O55" s="5"/>
      <c r="P55" s="5">
        <v>0.44055944055944046</v>
      </c>
    </row>
    <row r="56" spans="1:16">
      <c r="A56" s="8" t="s">
        <v>20</v>
      </c>
      <c r="B56">
        <v>5</v>
      </c>
      <c r="C56" s="8" t="s">
        <v>22</v>
      </c>
      <c r="D56" s="5">
        <f t="shared" si="6"/>
        <v>0.53846153846153844</v>
      </c>
      <c r="E56" s="5">
        <f t="shared" si="7"/>
        <v>0.45128205128205134</v>
      </c>
      <c r="I56" s="4" t="s">
        <v>25</v>
      </c>
      <c r="J56" s="5"/>
      <c r="K56" s="5">
        <v>0.41025641025641019</v>
      </c>
      <c r="L56" s="5">
        <v>0.49230769230769234</v>
      </c>
      <c r="M56" s="5">
        <v>0.34358974358974359</v>
      </c>
      <c r="N56" s="5">
        <v>0.4</v>
      </c>
      <c r="O56" s="5">
        <v>0.69230769230769229</v>
      </c>
      <c r="P56" s="5">
        <v>0.46769230769230774</v>
      </c>
    </row>
    <row r="57" spans="1:16">
      <c r="A57" t="s">
        <v>26</v>
      </c>
      <c r="B57">
        <v>4</v>
      </c>
      <c r="C57" s="8" t="s">
        <v>22</v>
      </c>
      <c r="D57" s="5">
        <f t="shared" si="6"/>
        <v>0.61538461538461542</v>
      </c>
      <c r="E57" s="5">
        <f t="shared" si="7"/>
        <v>0.58974358974358976</v>
      </c>
      <c r="I57" s="4" t="s">
        <v>62</v>
      </c>
      <c r="J57" s="5"/>
      <c r="K57" s="5"/>
      <c r="L57" s="5"/>
      <c r="M57" s="5"/>
      <c r="N57" s="5">
        <v>0.4974358974358975</v>
      </c>
      <c r="O57" s="5">
        <v>0.5641025641025641</v>
      </c>
      <c r="P57" s="5">
        <v>0.53076923076923088</v>
      </c>
    </row>
    <row r="58" spans="1:16">
      <c r="A58" t="s">
        <v>34</v>
      </c>
      <c r="B58">
        <v>6</v>
      </c>
      <c r="C58" s="8" t="s">
        <v>22</v>
      </c>
      <c r="D58" s="5">
        <f t="shared" si="6"/>
        <v>0.57692307692307687</v>
      </c>
      <c r="E58" s="5">
        <f t="shared" si="7"/>
        <v>0.6974358974358974</v>
      </c>
      <c r="I58" s="4" t="s">
        <v>27</v>
      </c>
      <c r="J58" s="5"/>
      <c r="K58" s="5">
        <v>0.51282051282051289</v>
      </c>
      <c r="L58" s="5">
        <v>0.54358974358974355</v>
      </c>
      <c r="M58" s="5"/>
      <c r="N58" s="5"/>
      <c r="O58" s="5"/>
      <c r="P58" s="5">
        <v>0.52820512820512822</v>
      </c>
    </row>
    <row r="59" spans="1:16">
      <c r="A59" t="s">
        <v>18</v>
      </c>
      <c r="B59">
        <v>3</v>
      </c>
      <c r="C59" s="8" t="s">
        <v>22</v>
      </c>
      <c r="D59" s="5">
        <f t="shared" si="6"/>
        <v>0.46153846153846156</v>
      </c>
      <c r="E59" s="5">
        <f t="shared" si="7"/>
        <v>0.59487179487179487</v>
      </c>
      <c r="I59" s="4" t="s">
        <v>29</v>
      </c>
      <c r="J59" s="5"/>
      <c r="K59" s="5">
        <v>0.3487179487179487</v>
      </c>
      <c r="L59" s="5">
        <v>0.25128205128205128</v>
      </c>
      <c r="M59" s="5"/>
      <c r="N59" s="5"/>
      <c r="O59" s="5"/>
      <c r="P59" s="5">
        <v>0.29999999999999993</v>
      </c>
    </row>
    <row r="60" spans="1:16">
      <c r="A60" t="s">
        <v>32</v>
      </c>
      <c r="B60">
        <v>11</v>
      </c>
      <c r="C60" s="8" t="s">
        <v>63</v>
      </c>
      <c r="D60" s="5">
        <f t="shared" si="6"/>
        <v>0.46153846153846156</v>
      </c>
      <c r="E60" s="5">
        <f t="shared" si="7"/>
        <v>0.32307692307692309</v>
      </c>
      <c r="I60" s="4" t="s">
        <v>33</v>
      </c>
      <c r="J60" s="5"/>
      <c r="K60" s="5"/>
      <c r="L60" s="5"/>
      <c r="M60" s="5">
        <v>0.46666666666666656</v>
      </c>
      <c r="N60" s="5">
        <v>0.60000000000000009</v>
      </c>
      <c r="O60" s="5">
        <v>0.47179487179487184</v>
      </c>
      <c r="P60" s="5">
        <v>0.51282051282051289</v>
      </c>
    </row>
    <row r="61" spans="1:16">
      <c r="A61" t="s">
        <v>30</v>
      </c>
      <c r="B61">
        <v>12</v>
      </c>
      <c r="C61" s="8" t="s">
        <v>63</v>
      </c>
      <c r="D61" s="5">
        <f t="shared" si="6"/>
        <v>0.38461538461538464</v>
      </c>
      <c r="E61" s="5">
        <f t="shared" si="7"/>
        <v>0.47179487179487184</v>
      </c>
      <c r="I61" s="4" t="s">
        <v>72</v>
      </c>
      <c r="J61" s="5"/>
      <c r="K61" s="5"/>
      <c r="L61" s="5"/>
      <c r="M61" s="5"/>
      <c r="N61" s="5">
        <v>0.47179487179487178</v>
      </c>
      <c r="O61" s="5">
        <v>0.44615384615384623</v>
      </c>
      <c r="P61" s="5">
        <v>0.45897435897435901</v>
      </c>
    </row>
    <row r="62" spans="1:16">
      <c r="A62" t="s">
        <v>28</v>
      </c>
      <c r="B62">
        <v>13</v>
      </c>
      <c r="C62" s="8" t="s">
        <v>63</v>
      </c>
      <c r="D62" s="5">
        <f t="shared" si="6"/>
        <v>0.46153846153846156</v>
      </c>
      <c r="E62" s="5">
        <f t="shared" si="7"/>
        <v>0.517948717948718</v>
      </c>
      <c r="I62" s="4" t="s">
        <v>15</v>
      </c>
      <c r="J62" s="5">
        <v>0.43356643356643354</v>
      </c>
      <c r="K62" s="5"/>
      <c r="L62" s="5"/>
      <c r="M62" s="5"/>
      <c r="N62" s="5"/>
      <c r="O62" s="5"/>
      <c r="P62" s="5">
        <v>0.43356643356643354</v>
      </c>
    </row>
    <row r="63" spans="1:16">
      <c r="A63" t="s">
        <v>16</v>
      </c>
      <c r="B63">
        <v>10</v>
      </c>
      <c r="C63" s="8" t="s">
        <v>63</v>
      </c>
      <c r="D63" s="5">
        <f t="shared" si="6"/>
        <v>0.38461538461538464</v>
      </c>
      <c r="E63" s="5">
        <f t="shared" si="7"/>
        <v>0.43076923076923074</v>
      </c>
      <c r="I63" s="4" t="s">
        <v>38</v>
      </c>
      <c r="J63" s="5">
        <v>0.50699300699300709</v>
      </c>
      <c r="K63" s="5">
        <v>0.5064102564102565</v>
      </c>
      <c r="L63" s="5">
        <v>0.50737179487179518</v>
      </c>
      <c r="M63" s="5">
        <v>0.50769230769230755</v>
      </c>
      <c r="N63" s="5">
        <v>0.50737179487179507</v>
      </c>
      <c r="O63" s="5">
        <v>0.50705128205128225</v>
      </c>
      <c r="P63" s="5">
        <v>0.50715516367690272</v>
      </c>
    </row>
    <row r="64" spans="1:16">
      <c r="A64" t="s">
        <v>33</v>
      </c>
      <c r="B64">
        <v>8</v>
      </c>
      <c r="C64" s="8" t="s">
        <v>22</v>
      </c>
      <c r="D64" s="5">
        <f t="shared" si="6"/>
        <v>0.53846153846153844</v>
      </c>
      <c r="E64" s="5">
        <f t="shared" si="7"/>
        <v>0.46666666666666656</v>
      </c>
    </row>
    <row r="65" spans="1:5">
      <c r="A65" t="s">
        <v>31</v>
      </c>
      <c r="B65">
        <v>14</v>
      </c>
      <c r="C65" s="8" t="s">
        <v>63</v>
      </c>
      <c r="D65" s="5">
        <f t="shared" si="6"/>
        <v>0.42307692307692307</v>
      </c>
      <c r="E65" s="5">
        <f t="shared" si="7"/>
        <v>0.48717948717948717</v>
      </c>
    </row>
    <row r="66" spans="1:5">
      <c r="A66" s="8" t="s">
        <v>14</v>
      </c>
      <c r="B66">
        <v>16</v>
      </c>
      <c r="C66" s="8" t="s">
        <v>63</v>
      </c>
      <c r="D66" s="5">
        <f t="shared" si="6"/>
        <v>0.46153846153846156</v>
      </c>
      <c r="E66" s="5">
        <f t="shared" si="7"/>
        <v>0.43076923076923074</v>
      </c>
    </row>
    <row r="67" spans="1:5">
      <c r="A67" t="s">
        <v>25</v>
      </c>
      <c r="B67">
        <v>15</v>
      </c>
      <c r="C67" s="8" t="s">
        <v>63</v>
      </c>
      <c r="D67" s="5">
        <f t="shared" si="6"/>
        <v>0.38461538461538464</v>
      </c>
      <c r="E67" s="5">
        <f t="shared" si="7"/>
        <v>0.34358974358974359</v>
      </c>
    </row>
    <row r="69" spans="1:5">
      <c r="B69">
        <v>2016</v>
      </c>
    </row>
    <row r="70" spans="1:5">
      <c r="A70" t="s">
        <v>10</v>
      </c>
      <c r="B70" s="8">
        <v>7</v>
      </c>
      <c r="C70" s="8" t="s">
        <v>22</v>
      </c>
      <c r="D70" s="5">
        <f>VLOOKUP(A70, $I$5:$O$29,6,FALSE)</f>
        <v>0.61538461538461542</v>
      </c>
      <c r="E70" s="5">
        <f>VLOOKUP(A70, $I$39:$O$63,6,FALSE)</f>
        <v>0.52820512820512822</v>
      </c>
    </row>
    <row r="71" spans="1:5">
      <c r="A71" t="s">
        <v>13</v>
      </c>
      <c r="B71" s="8">
        <v>1</v>
      </c>
      <c r="C71" s="8" t="s">
        <v>22</v>
      </c>
      <c r="D71" s="5">
        <f t="shared" ref="D71:D85" si="8">VLOOKUP(A71, $I$5:$O$29,6,FALSE)</f>
        <v>0.69230769230769229</v>
      </c>
      <c r="E71" s="5">
        <f t="shared" ref="E71:E85" si="9">VLOOKUP(A71, $I$39:$O$63,6,FALSE)</f>
        <v>0.55897435897435899</v>
      </c>
    </row>
    <row r="72" spans="1:5">
      <c r="A72" t="s">
        <v>21</v>
      </c>
      <c r="B72" s="8">
        <v>16</v>
      </c>
      <c r="C72" s="8" t="s">
        <v>63</v>
      </c>
      <c r="D72" s="5">
        <f t="shared" si="8"/>
        <v>0.46153846153846156</v>
      </c>
      <c r="E72" s="5">
        <f t="shared" si="9"/>
        <v>0.38974358974358975</v>
      </c>
    </row>
    <row r="73" spans="1:5">
      <c r="A73" t="s">
        <v>12</v>
      </c>
      <c r="B73" s="8">
        <v>8</v>
      </c>
      <c r="C73" s="8" t="s">
        <v>22</v>
      </c>
      <c r="D73" s="5">
        <f t="shared" si="8"/>
        <v>0.61538461538461542</v>
      </c>
      <c r="E73" s="5">
        <f t="shared" si="9"/>
        <v>0.45128205128205134</v>
      </c>
    </row>
    <row r="74" spans="1:5">
      <c r="A74" s="8" t="s">
        <v>62</v>
      </c>
      <c r="B74" s="8">
        <v>10</v>
      </c>
      <c r="C74" s="8" t="s">
        <v>63</v>
      </c>
      <c r="D74" s="5">
        <f t="shared" si="8"/>
        <v>0.53846153846153844</v>
      </c>
      <c r="E74" s="5">
        <f t="shared" si="9"/>
        <v>0.4974358974358975</v>
      </c>
    </row>
    <row r="75" spans="1:5">
      <c r="A75" t="s">
        <v>26</v>
      </c>
      <c r="B75" s="8">
        <v>4</v>
      </c>
      <c r="C75" s="8" t="s">
        <v>22</v>
      </c>
      <c r="D75" s="5">
        <f t="shared" si="8"/>
        <v>0.61538461538461542</v>
      </c>
      <c r="E75" s="5">
        <f t="shared" si="9"/>
        <v>0.55897435897435888</v>
      </c>
    </row>
    <row r="76" spans="1:5">
      <c r="A76" t="s">
        <v>34</v>
      </c>
      <c r="B76" s="8">
        <v>9</v>
      </c>
      <c r="C76" s="8" t="s">
        <v>63</v>
      </c>
      <c r="D76" s="5">
        <f t="shared" si="8"/>
        <v>0.30769230769230771</v>
      </c>
      <c r="E76" s="5">
        <f t="shared" si="9"/>
        <v>0.54358974358974366</v>
      </c>
    </row>
    <row r="77" spans="1:5">
      <c r="A77" t="s">
        <v>18</v>
      </c>
      <c r="B77" s="8">
        <v>15</v>
      </c>
      <c r="C77" s="8" t="s">
        <v>63</v>
      </c>
      <c r="D77" s="5">
        <f t="shared" si="8"/>
        <v>0.30769230769230771</v>
      </c>
      <c r="E77" s="5">
        <f t="shared" si="9"/>
        <v>0.38461538461538464</v>
      </c>
    </row>
    <row r="78" spans="1:5">
      <c r="A78" t="s">
        <v>32</v>
      </c>
      <c r="B78" s="8">
        <v>3</v>
      </c>
      <c r="C78" s="8" t="s">
        <v>22</v>
      </c>
      <c r="D78" s="5">
        <f t="shared" si="8"/>
        <v>0.53846153846153844</v>
      </c>
      <c r="E78" s="5">
        <f t="shared" si="9"/>
        <v>0.67692307692307696</v>
      </c>
    </row>
    <row r="79" spans="1:5">
      <c r="A79" t="s">
        <v>30</v>
      </c>
      <c r="B79" s="8">
        <v>12</v>
      </c>
      <c r="C79" s="8" t="s">
        <v>63</v>
      </c>
      <c r="D79" s="5">
        <f t="shared" si="8"/>
        <v>0.30769230769230771</v>
      </c>
      <c r="E79" s="5">
        <f t="shared" si="9"/>
        <v>0.33846153846153848</v>
      </c>
    </row>
    <row r="80" spans="1:5">
      <c r="A80" t="s">
        <v>28</v>
      </c>
      <c r="B80" s="8">
        <v>2</v>
      </c>
      <c r="C80" s="8" t="s">
        <v>22</v>
      </c>
      <c r="D80" s="5">
        <f t="shared" si="8"/>
        <v>0.53846153846153844</v>
      </c>
      <c r="E80" s="5">
        <f t="shared" si="9"/>
        <v>0.65128205128205119</v>
      </c>
    </row>
    <row r="81" spans="1:5">
      <c r="A81" t="s">
        <v>16</v>
      </c>
      <c r="B81" s="8">
        <v>6</v>
      </c>
      <c r="C81" s="8" t="s">
        <v>22</v>
      </c>
      <c r="D81" s="5">
        <f t="shared" si="8"/>
        <v>0.61538461538461542</v>
      </c>
      <c r="E81" s="5">
        <f t="shared" si="9"/>
        <v>0.58974358974358987</v>
      </c>
    </row>
    <row r="82" spans="1:5">
      <c r="A82" t="s">
        <v>33</v>
      </c>
      <c r="B82" s="8">
        <v>5</v>
      </c>
      <c r="C82" s="8" t="s">
        <v>22</v>
      </c>
      <c r="D82" s="5">
        <f t="shared" si="8"/>
        <v>0.53846153846153844</v>
      </c>
      <c r="E82" s="5">
        <f t="shared" si="9"/>
        <v>0.60000000000000009</v>
      </c>
    </row>
    <row r="83" spans="1:5">
      <c r="A83" t="s">
        <v>31</v>
      </c>
      <c r="B83" s="8">
        <v>14</v>
      </c>
      <c r="C83" s="8" t="s">
        <v>63</v>
      </c>
      <c r="D83" s="5">
        <f t="shared" si="8"/>
        <v>0.38461538461538464</v>
      </c>
      <c r="E83" s="5">
        <f t="shared" si="9"/>
        <v>0.47692307692307701</v>
      </c>
    </row>
    <row r="84" spans="1:5">
      <c r="A84" s="8" t="s">
        <v>72</v>
      </c>
      <c r="B84" s="8">
        <v>13</v>
      </c>
      <c r="C84" s="8" t="s">
        <v>63</v>
      </c>
      <c r="D84" s="5">
        <f t="shared" si="8"/>
        <v>0.46153846153846156</v>
      </c>
      <c r="E84" s="5">
        <f t="shared" si="9"/>
        <v>0.47179487179487178</v>
      </c>
    </row>
    <row r="85" spans="1:5">
      <c r="A85" t="s">
        <v>25</v>
      </c>
      <c r="B85" s="8">
        <v>11</v>
      </c>
      <c r="C85" s="8" t="s">
        <v>63</v>
      </c>
      <c r="D85" s="5">
        <f t="shared" si="8"/>
        <v>0.46153846153846156</v>
      </c>
      <c r="E85" s="5">
        <f t="shared" si="9"/>
        <v>0.4</v>
      </c>
    </row>
    <row r="87" spans="1:5">
      <c r="B87">
        <v>2017</v>
      </c>
    </row>
    <row r="88" spans="1:5">
      <c r="A88" t="s">
        <v>10</v>
      </c>
      <c r="B88" s="8">
        <v>4</v>
      </c>
      <c r="C88" s="8" t="s">
        <v>22</v>
      </c>
      <c r="D88" s="5">
        <f>VLOOKUP(A88, $I$5:$O$29,7,FALSE)</f>
        <v>0.76923076923076927</v>
      </c>
      <c r="E88" s="5">
        <f>VLOOKUP(A88, $I$39:$O$63,7,FALSE)</f>
        <v>0.70769230769230773</v>
      </c>
    </row>
    <row r="89" spans="1:5">
      <c r="A89" t="s">
        <v>13</v>
      </c>
      <c r="B89" s="8">
        <v>11</v>
      </c>
      <c r="C89" s="8" t="s">
        <v>63</v>
      </c>
      <c r="D89" s="5">
        <f t="shared" ref="D89:D103" si="10">VLOOKUP(A89, $I$5:$O$29,7,FALSE)</f>
        <v>0.38461538461538464</v>
      </c>
      <c r="E89" s="5">
        <f t="shared" ref="E89:E103" si="11">VLOOKUP(A89, $I$39:$O$63,7,FALSE)</f>
        <v>0.43076923076923074</v>
      </c>
    </row>
    <row r="90" spans="1:5">
      <c r="A90" t="s">
        <v>21</v>
      </c>
      <c r="B90" s="8">
        <v>13</v>
      </c>
      <c r="C90" s="8" t="s">
        <v>63</v>
      </c>
      <c r="D90" s="5">
        <f t="shared" si="10"/>
        <v>0.53846153846153844</v>
      </c>
      <c r="E90" s="5">
        <f t="shared" si="11"/>
        <v>0.54358974358974366</v>
      </c>
    </row>
    <row r="91" spans="1:5">
      <c r="A91" t="s">
        <v>12</v>
      </c>
      <c r="B91" s="8">
        <v>7</v>
      </c>
      <c r="C91" s="8" t="s">
        <v>22</v>
      </c>
      <c r="D91" s="5">
        <f t="shared" si="10"/>
        <v>0.61538461538461542</v>
      </c>
      <c r="E91" s="5">
        <f t="shared" si="11"/>
        <v>0.52307692307692311</v>
      </c>
    </row>
    <row r="92" spans="1:5">
      <c r="A92" s="8" t="s">
        <v>62</v>
      </c>
      <c r="B92" s="8">
        <v>2</v>
      </c>
      <c r="C92" s="8" t="s">
        <v>22</v>
      </c>
      <c r="D92" s="5">
        <f t="shared" si="10"/>
        <v>0.69230769230769229</v>
      </c>
      <c r="E92" s="5">
        <f t="shared" si="11"/>
        <v>0.5641025641025641</v>
      </c>
    </row>
    <row r="93" spans="1:5">
      <c r="A93" t="s">
        <v>26</v>
      </c>
      <c r="B93" s="8">
        <v>3</v>
      </c>
      <c r="C93" s="8" t="s">
        <v>22</v>
      </c>
      <c r="D93" s="5">
        <f t="shared" si="10"/>
        <v>0.69230769230769229</v>
      </c>
      <c r="E93" s="5">
        <f t="shared" si="11"/>
        <v>0.68717948717948729</v>
      </c>
    </row>
    <row r="94" spans="1:5">
      <c r="A94" t="s">
        <v>34</v>
      </c>
      <c r="B94" s="8">
        <v>16</v>
      </c>
      <c r="C94" s="8" t="s">
        <v>63</v>
      </c>
      <c r="D94" s="5">
        <f t="shared" si="10"/>
        <v>7.6923076923076927E-2</v>
      </c>
      <c r="E94" s="5">
        <f t="shared" si="11"/>
        <v>0.21538461538461537</v>
      </c>
    </row>
    <row r="95" spans="1:5">
      <c r="A95" t="s">
        <v>18</v>
      </c>
      <c r="B95" s="8">
        <v>12</v>
      </c>
      <c r="C95" s="8" t="s">
        <v>63</v>
      </c>
      <c r="D95" s="5">
        <f t="shared" si="10"/>
        <v>0.38461538461538464</v>
      </c>
      <c r="E95" s="5">
        <f t="shared" si="11"/>
        <v>0.3897435897435898</v>
      </c>
    </row>
    <row r="96" spans="1:5">
      <c r="A96" t="s">
        <v>32</v>
      </c>
      <c r="B96" s="8">
        <v>14</v>
      </c>
      <c r="C96" s="8" t="s">
        <v>63</v>
      </c>
      <c r="D96" s="5">
        <f t="shared" si="10"/>
        <v>0.34615384615384615</v>
      </c>
      <c r="E96" s="5">
        <f t="shared" si="11"/>
        <v>0.44102564102564101</v>
      </c>
    </row>
    <row r="97" spans="1:5">
      <c r="A97" t="s">
        <v>30</v>
      </c>
      <c r="B97" s="8">
        <v>5</v>
      </c>
      <c r="C97" s="8" t="s">
        <v>22</v>
      </c>
      <c r="D97" s="5">
        <f t="shared" si="10"/>
        <v>0.61538461538461542</v>
      </c>
      <c r="E97" s="5">
        <f t="shared" si="11"/>
        <v>0.517948717948718</v>
      </c>
    </row>
    <row r="98" spans="1:5">
      <c r="A98" t="s">
        <v>28</v>
      </c>
      <c r="B98" s="8">
        <v>1</v>
      </c>
      <c r="C98" s="8" t="s">
        <v>22</v>
      </c>
      <c r="D98" s="5">
        <f t="shared" si="10"/>
        <v>0.65384615384615385</v>
      </c>
      <c r="E98" s="5">
        <f t="shared" si="11"/>
        <v>0.55384615384615388</v>
      </c>
    </row>
    <row r="99" spans="1:5">
      <c r="A99" s="8" t="s">
        <v>14</v>
      </c>
      <c r="B99" s="8">
        <v>15</v>
      </c>
      <c r="C99" s="8" t="s">
        <v>63</v>
      </c>
      <c r="D99" s="5">
        <f t="shared" si="10"/>
        <v>0.23076923076923078</v>
      </c>
      <c r="E99" s="5">
        <f t="shared" si="11"/>
        <v>0.45641025641025634</v>
      </c>
    </row>
    <row r="100" spans="1:5">
      <c r="A100" t="s">
        <v>33</v>
      </c>
      <c r="B100" s="8">
        <v>10</v>
      </c>
      <c r="C100" s="8" t="s">
        <v>63</v>
      </c>
      <c r="D100" s="5">
        <f t="shared" si="10"/>
        <v>0.42307692307692307</v>
      </c>
      <c r="E100" s="5">
        <f t="shared" si="11"/>
        <v>0.47179487179487184</v>
      </c>
    </row>
    <row r="101" spans="1:5">
      <c r="A101" t="s">
        <v>31</v>
      </c>
      <c r="B101" s="8">
        <v>8</v>
      </c>
      <c r="C101" s="8" t="s">
        <v>22</v>
      </c>
      <c r="D101" s="5">
        <f t="shared" si="10"/>
        <v>0.61538461538461542</v>
      </c>
      <c r="E101" s="5">
        <f t="shared" si="11"/>
        <v>0.47179487179487178</v>
      </c>
    </row>
    <row r="102" spans="1:5">
      <c r="A102" s="8" t="s">
        <v>72</v>
      </c>
      <c r="B102" s="8">
        <v>9</v>
      </c>
      <c r="C102" s="8" t="s">
        <v>63</v>
      </c>
      <c r="D102" s="5">
        <f t="shared" si="10"/>
        <v>0.34615384615384615</v>
      </c>
      <c r="E102" s="5">
        <f t="shared" si="11"/>
        <v>0.44615384615384623</v>
      </c>
    </row>
    <row r="103" spans="1:5">
      <c r="A103" t="s">
        <v>25</v>
      </c>
      <c r="B103" s="8">
        <v>6</v>
      </c>
      <c r="C103" s="8" t="s">
        <v>22</v>
      </c>
      <c r="D103" s="5">
        <f t="shared" si="10"/>
        <v>0.61538461538461542</v>
      </c>
      <c r="E103" s="5">
        <f t="shared" si="11"/>
        <v>0.69230769230769229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71"/>
  <sheetViews>
    <sheetView topLeftCell="A43" workbookViewId="0">
      <selection activeCell="C71" sqref="C71"/>
    </sheetView>
  </sheetViews>
  <sheetFormatPr defaultRowHeight="12.75"/>
  <cols>
    <col min="1" max="1" width="20" bestFit="1" customWidth="1"/>
    <col min="2" max="2" width="13.5703125" bestFit="1" customWidth="1"/>
  </cols>
  <sheetData>
    <row r="1" spans="1:4">
      <c r="A1" s="8" t="s">
        <v>207</v>
      </c>
      <c r="B1" s="8" t="s">
        <v>21</v>
      </c>
      <c r="C1">
        <v>2012</v>
      </c>
    </row>
    <row r="2" spans="1:4">
      <c r="A2" s="8" t="s">
        <v>208</v>
      </c>
      <c r="B2" s="8" t="s">
        <v>217</v>
      </c>
      <c r="C2" s="8">
        <v>14</v>
      </c>
      <c r="D2" s="8"/>
    </row>
    <row r="3" spans="1:4">
      <c r="A3" s="8" t="s">
        <v>209</v>
      </c>
      <c r="B3" s="8" t="s">
        <v>218</v>
      </c>
      <c r="C3">
        <v>11</v>
      </c>
    </row>
    <row r="4" spans="1:4">
      <c r="A4" s="8" t="s">
        <v>210</v>
      </c>
      <c r="B4" s="8" t="s">
        <v>218</v>
      </c>
      <c r="C4">
        <v>16</v>
      </c>
    </row>
    <row r="5" spans="1:4">
      <c r="A5" s="8" t="s">
        <v>211</v>
      </c>
      <c r="B5" s="8" t="s">
        <v>218</v>
      </c>
      <c r="C5">
        <v>11</v>
      </c>
    </row>
    <row r="6" spans="1:4">
      <c r="A6" s="8" t="s">
        <v>212</v>
      </c>
      <c r="B6" s="8" t="s">
        <v>219</v>
      </c>
      <c r="C6">
        <v>27</v>
      </c>
    </row>
    <row r="7" spans="1:4">
      <c r="A7" s="8" t="s">
        <v>213</v>
      </c>
      <c r="B7" s="8" t="s">
        <v>219</v>
      </c>
      <c r="C7">
        <v>9</v>
      </c>
    </row>
    <row r="8" spans="1:4">
      <c r="A8" s="8" t="s">
        <v>214</v>
      </c>
      <c r="B8" s="8" t="s">
        <v>220</v>
      </c>
      <c r="C8">
        <v>8</v>
      </c>
    </row>
    <row r="9" spans="1:4">
      <c r="A9" s="8" t="s">
        <v>215</v>
      </c>
      <c r="B9" s="8" t="s">
        <v>221</v>
      </c>
      <c r="C9">
        <v>17</v>
      </c>
    </row>
    <row r="10" spans="1:4">
      <c r="A10" s="8" t="s">
        <v>216</v>
      </c>
      <c r="B10" s="8" t="s">
        <v>222</v>
      </c>
      <c r="C10">
        <v>8</v>
      </c>
    </row>
    <row r="11" spans="1:4">
      <c r="A11" s="8"/>
      <c r="B11" s="8"/>
      <c r="C11">
        <f>SUM(C2:C10)</f>
        <v>121</v>
      </c>
    </row>
    <row r="13" spans="1:4">
      <c r="A13" s="8" t="s">
        <v>223</v>
      </c>
      <c r="B13" s="8" t="s">
        <v>27</v>
      </c>
      <c r="C13">
        <v>2013</v>
      </c>
    </row>
    <row r="14" spans="1:4">
      <c r="A14" s="8" t="s">
        <v>224</v>
      </c>
      <c r="B14" s="8" t="s">
        <v>217</v>
      </c>
      <c r="C14">
        <v>31</v>
      </c>
    </row>
    <row r="15" spans="1:4">
      <c r="A15" s="8" t="s">
        <v>225</v>
      </c>
      <c r="B15" s="8" t="s">
        <v>218</v>
      </c>
      <c r="C15">
        <v>6</v>
      </c>
    </row>
    <row r="16" spans="1:4">
      <c r="A16" s="8" t="s">
        <v>226</v>
      </c>
      <c r="B16" s="8" t="s">
        <v>218</v>
      </c>
      <c r="C16">
        <v>17</v>
      </c>
    </row>
    <row r="17" spans="1:3">
      <c r="A17" s="8" t="s">
        <v>227</v>
      </c>
      <c r="B17" s="8" t="s">
        <v>219</v>
      </c>
      <c r="C17">
        <v>4</v>
      </c>
    </row>
    <row r="18" spans="1:3">
      <c r="A18" s="8" t="s">
        <v>213</v>
      </c>
      <c r="B18" s="8" t="s">
        <v>219</v>
      </c>
      <c r="C18">
        <v>6</v>
      </c>
    </row>
    <row r="19" spans="1:3">
      <c r="A19" s="8" t="s">
        <v>228</v>
      </c>
      <c r="B19" s="8" t="s">
        <v>219</v>
      </c>
      <c r="C19">
        <v>6</v>
      </c>
    </row>
    <row r="20" spans="1:3">
      <c r="A20" s="8" t="s">
        <v>229</v>
      </c>
      <c r="B20" s="8" t="s">
        <v>220</v>
      </c>
      <c r="C20">
        <v>5</v>
      </c>
    </row>
    <row r="21" spans="1:3">
      <c r="A21" s="8" t="s">
        <v>230</v>
      </c>
      <c r="B21" s="8" t="s">
        <v>221</v>
      </c>
      <c r="C21">
        <v>9</v>
      </c>
    </row>
    <row r="22" spans="1:3">
      <c r="A22" s="8" t="s">
        <v>216</v>
      </c>
      <c r="B22" s="8" t="s">
        <v>222</v>
      </c>
      <c r="C22">
        <v>11</v>
      </c>
    </row>
    <row r="23" spans="1:3">
      <c r="A23" s="8"/>
      <c r="B23" s="8"/>
      <c r="C23">
        <f>SUM(C14:C22)</f>
        <v>95</v>
      </c>
    </row>
    <row r="25" spans="1:3">
      <c r="A25" s="8" t="s">
        <v>231</v>
      </c>
      <c r="B25" s="8" t="s">
        <v>10</v>
      </c>
      <c r="C25">
        <v>2014</v>
      </c>
    </row>
    <row r="26" spans="1:3">
      <c r="A26" s="8" t="s">
        <v>232</v>
      </c>
      <c r="B26" s="8" t="s">
        <v>217</v>
      </c>
      <c r="C26">
        <v>9</v>
      </c>
    </row>
    <row r="27" spans="1:3">
      <c r="A27" s="8" t="s">
        <v>233</v>
      </c>
      <c r="B27" s="8" t="s">
        <v>218</v>
      </c>
      <c r="C27">
        <v>2</v>
      </c>
    </row>
    <row r="28" spans="1:3">
      <c r="A28" s="8" t="s">
        <v>234</v>
      </c>
      <c r="B28" s="8" t="s">
        <v>218</v>
      </c>
      <c r="C28">
        <v>15</v>
      </c>
    </row>
    <row r="29" spans="1:3">
      <c r="A29" s="8" t="s">
        <v>235</v>
      </c>
      <c r="B29" s="8" t="s">
        <v>219</v>
      </c>
      <c r="C29">
        <v>13</v>
      </c>
    </row>
    <row r="30" spans="1:3">
      <c r="A30" s="8" t="s">
        <v>236</v>
      </c>
      <c r="B30" s="8" t="s">
        <v>219</v>
      </c>
      <c r="C30">
        <v>13</v>
      </c>
    </row>
    <row r="31" spans="1:3">
      <c r="A31" s="8" t="s">
        <v>237</v>
      </c>
      <c r="B31" s="8" t="s">
        <v>219</v>
      </c>
      <c r="C31">
        <v>26</v>
      </c>
    </row>
    <row r="32" spans="1:3">
      <c r="A32" s="8" t="s">
        <v>238</v>
      </c>
      <c r="B32" s="8" t="s">
        <v>220</v>
      </c>
      <c r="C32">
        <v>21</v>
      </c>
    </row>
    <row r="33" spans="1:3">
      <c r="A33" s="8" t="s">
        <v>239</v>
      </c>
      <c r="B33" s="8" t="s">
        <v>221</v>
      </c>
      <c r="C33">
        <v>7</v>
      </c>
    </row>
    <row r="34" spans="1:3">
      <c r="A34" s="8" t="s">
        <v>240</v>
      </c>
      <c r="B34" s="8" t="s">
        <v>222</v>
      </c>
      <c r="C34">
        <v>1</v>
      </c>
    </row>
    <row r="35" spans="1:3">
      <c r="C35">
        <f>SUM(C26:C34)</f>
        <v>107</v>
      </c>
    </row>
    <row r="37" spans="1:3">
      <c r="A37" s="8" t="s">
        <v>241</v>
      </c>
      <c r="B37" s="8" t="s">
        <v>10</v>
      </c>
      <c r="C37">
        <v>2015</v>
      </c>
    </row>
    <row r="38" spans="1:3">
      <c r="A38" s="8" t="s">
        <v>242</v>
      </c>
      <c r="B38" s="8" t="s">
        <v>217</v>
      </c>
      <c r="C38">
        <v>18</v>
      </c>
    </row>
    <row r="39" spans="1:3">
      <c r="A39" s="8" t="s">
        <v>243</v>
      </c>
      <c r="B39" s="8" t="s">
        <v>218</v>
      </c>
      <c r="C39">
        <v>1</v>
      </c>
    </row>
    <row r="40" spans="1:3">
      <c r="A40" s="8" t="s">
        <v>244</v>
      </c>
      <c r="B40" s="8" t="s">
        <v>218</v>
      </c>
      <c r="C40">
        <v>17</v>
      </c>
    </row>
    <row r="41" spans="1:3">
      <c r="A41" s="8" t="s">
        <v>245</v>
      </c>
      <c r="B41" s="8" t="s">
        <v>218</v>
      </c>
      <c r="C41">
        <v>14</v>
      </c>
    </row>
    <row r="42" spans="1:3">
      <c r="A42" s="8" t="s">
        <v>246</v>
      </c>
      <c r="B42" s="8" t="s">
        <v>219</v>
      </c>
      <c r="C42">
        <v>1</v>
      </c>
    </row>
    <row r="43" spans="1:3">
      <c r="A43" s="8" t="s">
        <v>250</v>
      </c>
      <c r="B43" s="8" t="s">
        <v>219</v>
      </c>
      <c r="C43">
        <v>22</v>
      </c>
    </row>
    <row r="44" spans="1:3">
      <c r="A44" s="8" t="s">
        <v>247</v>
      </c>
      <c r="B44" s="8" t="s">
        <v>220</v>
      </c>
      <c r="C44">
        <v>12</v>
      </c>
    </row>
    <row r="45" spans="1:3">
      <c r="A45" s="8" t="s">
        <v>248</v>
      </c>
      <c r="B45" s="8" t="s">
        <v>221</v>
      </c>
      <c r="C45">
        <v>22</v>
      </c>
    </row>
    <row r="46" spans="1:3">
      <c r="A46" s="8" t="s">
        <v>249</v>
      </c>
      <c r="B46" s="8" t="s">
        <v>222</v>
      </c>
      <c r="C46">
        <v>22</v>
      </c>
    </row>
    <row r="47" spans="1:3">
      <c r="C47">
        <f>SUM(C38:C46)</f>
        <v>129</v>
      </c>
    </row>
    <row r="49" spans="1:3">
      <c r="A49" s="8" t="s">
        <v>251</v>
      </c>
      <c r="B49" s="8" t="s">
        <v>13</v>
      </c>
      <c r="C49">
        <v>2016</v>
      </c>
    </row>
    <row r="50" spans="1:3">
      <c r="A50" s="8" t="s">
        <v>252</v>
      </c>
      <c r="B50" s="8" t="s">
        <v>217</v>
      </c>
      <c r="C50">
        <v>25</v>
      </c>
    </row>
    <row r="51" spans="1:3">
      <c r="A51" s="8" t="s">
        <v>253</v>
      </c>
      <c r="B51" s="8" t="s">
        <v>218</v>
      </c>
      <c r="C51">
        <v>25</v>
      </c>
    </row>
    <row r="52" spans="1:3">
      <c r="A52" s="8" t="s">
        <v>254</v>
      </c>
      <c r="B52" s="8" t="s">
        <v>219</v>
      </c>
      <c r="C52">
        <v>9</v>
      </c>
    </row>
    <row r="53" spans="1:3">
      <c r="A53" s="8" t="s">
        <v>255</v>
      </c>
      <c r="B53" s="8" t="s">
        <v>219</v>
      </c>
      <c r="C53">
        <v>0</v>
      </c>
    </row>
    <row r="54" spans="1:3">
      <c r="A54" s="8" t="s">
        <v>256</v>
      </c>
      <c r="B54" s="8" t="s">
        <v>219</v>
      </c>
      <c r="C54">
        <v>9</v>
      </c>
    </row>
    <row r="55" spans="1:3">
      <c r="A55" s="8" t="s">
        <v>257</v>
      </c>
      <c r="B55" s="8" t="s">
        <v>219</v>
      </c>
      <c r="C55">
        <v>12</v>
      </c>
    </row>
    <row r="56" spans="1:3">
      <c r="A56" s="8" t="s">
        <v>258</v>
      </c>
      <c r="B56" s="8" t="s">
        <v>220</v>
      </c>
      <c r="C56">
        <v>9</v>
      </c>
    </row>
    <row r="57" spans="1:3">
      <c r="A57" s="8" t="s">
        <v>248</v>
      </c>
      <c r="B57" s="8" t="s">
        <v>221</v>
      </c>
      <c r="C57">
        <v>11</v>
      </c>
    </row>
    <row r="58" spans="1:3">
      <c r="A58" s="8" t="s">
        <v>259</v>
      </c>
      <c r="B58" s="8" t="s">
        <v>222</v>
      </c>
      <c r="C58">
        <v>18</v>
      </c>
    </row>
    <row r="59" spans="1:3">
      <c r="C59">
        <f>SUM(C50:C58)</f>
        <v>118</v>
      </c>
    </row>
    <row r="61" spans="1:3">
      <c r="A61" s="8" t="s">
        <v>299</v>
      </c>
      <c r="B61" s="8" t="s">
        <v>28</v>
      </c>
      <c r="C61">
        <v>2017</v>
      </c>
    </row>
    <row r="62" spans="1:3">
      <c r="A62" s="8" t="s">
        <v>300</v>
      </c>
      <c r="B62" s="8" t="s">
        <v>217</v>
      </c>
      <c r="C62">
        <v>17</v>
      </c>
    </row>
    <row r="63" spans="1:3">
      <c r="A63" s="8" t="s">
        <v>301</v>
      </c>
      <c r="B63" s="8" t="s">
        <v>218</v>
      </c>
      <c r="C63">
        <v>11</v>
      </c>
    </row>
    <row r="64" spans="1:3">
      <c r="A64" s="8" t="s">
        <v>235</v>
      </c>
      <c r="B64" s="8" t="s">
        <v>219</v>
      </c>
      <c r="C64">
        <v>2</v>
      </c>
    </row>
    <row r="65" spans="1:3">
      <c r="A65" s="8" t="s">
        <v>302</v>
      </c>
      <c r="B65" s="8" t="s">
        <v>219</v>
      </c>
      <c r="C65">
        <v>6</v>
      </c>
    </row>
    <row r="66" spans="1:3">
      <c r="A66" s="8" t="s">
        <v>303</v>
      </c>
      <c r="B66" s="8" t="s">
        <v>220</v>
      </c>
      <c r="C66">
        <v>0</v>
      </c>
    </row>
    <row r="67" spans="1:3">
      <c r="A67" s="8" t="s">
        <v>304</v>
      </c>
      <c r="B67" s="8" t="s">
        <v>219</v>
      </c>
      <c r="C67">
        <v>2</v>
      </c>
    </row>
    <row r="68" spans="1:3">
      <c r="A68" s="8" t="s">
        <v>305</v>
      </c>
      <c r="B68" s="8" t="s">
        <v>219</v>
      </c>
      <c r="C68">
        <v>2</v>
      </c>
    </row>
    <row r="69" spans="1:3">
      <c r="A69" s="8" t="s">
        <v>306</v>
      </c>
      <c r="B69" s="8" t="s">
        <v>221</v>
      </c>
      <c r="C69">
        <v>12</v>
      </c>
    </row>
    <row r="70" spans="1:3">
      <c r="A70" s="8" t="s">
        <v>259</v>
      </c>
      <c r="B70" s="8" t="s">
        <v>222</v>
      </c>
      <c r="C70">
        <v>8</v>
      </c>
    </row>
    <row r="71" spans="1:3">
      <c r="C71">
        <f>SUM(C62:C70)</f>
        <v>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231"/>
  <sheetViews>
    <sheetView topLeftCell="A85" workbookViewId="0">
      <selection activeCell="A98" sqref="A98:XFD98"/>
    </sheetView>
  </sheetViews>
  <sheetFormatPr defaultRowHeight="12.75"/>
  <cols>
    <col min="1" max="1" width="20.7109375" bestFit="1" customWidth="1"/>
  </cols>
  <sheetData>
    <row r="1" spans="1:18">
      <c r="A1" s="3" t="s">
        <v>65</v>
      </c>
      <c r="B1" s="3" t="s">
        <v>56</v>
      </c>
    </row>
    <row r="2" spans="1:18">
      <c r="A2" s="3" t="s">
        <v>39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 t="s">
        <v>38</v>
      </c>
    </row>
    <row r="3" spans="1:18">
      <c r="A3" s="4">
        <v>2012</v>
      </c>
      <c r="B3" s="6">
        <v>91.583333333333329</v>
      </c>
      <c r="C3" s="6">
        <v>82.25</v>
      </c>
      <c r="D3" s="6">
        <v>80.833333333333329</v>
      </c>
      <c r="E3" s="6">
        <v>91.666666666666671</v>
      </c>
      <c r="F3" s="6">
        <v>87</v>
      </c>
      <c r="G3" s="6">
        <v>84.333333333333329</v>
      </c>
      <c r="H3" s="6">
        <v>87.666666666666671</v>
      </c>
      <c r="I3" s="6">
        <v>80.333333333333329</v>
      </c>
      <c r="J3" s="6">
        <v>91</v>
      </c>
      <c r="K3" s="6">
        <v>84.083333333333329</v>
      </c>
      <c r="L3" s="6">
        <v>79.416666666666671</v>
      </c>
      <c r="M3" s="6">
        <v>91.5</v>
      </c>
      <c r="N3" s="6">
        <v>83.416666666666671</v>
      </c>
      <c r="O3" s="6">
        <v>86.9</v>
      </c>
      <c r="P3" s="6">
        <v>85.666666666666671</v>
      </c>
      <c r="Q3" s="6">
        <v>92.666666666666671</v>
      </c>
      <c r="R3" s="6">
        <v>86.263157894736835</v>
      </c>
    </row>
    <row r="4" spans="1:18">
      <c r="A4" s="7" t="s">
        <v>11</v>
      </c>
      <c r="B4" s="6">
        <v>72</v>
      </c>
      <c r="C4" s="6">
        <v>77</v>
      </c>
      <c r="D4" s="6">
        <v>83</v>
      </c>
      <c r="E4" s="6">
        <v>126</v>
      </c>
      <c r="F4" s="6">
        <v>102</v>
      </c>
      <c r="G4" s="6">
        <v>85</v>
      </c>
      <c r="H4" s="6">
        <v>82</v>
      </c>
      <c r="I4" s="6">
        <v>81</v>
      </c>
      <c r="J4" s="6">
        <v>86</v>
      </c>
      <c r="K4" s="6">
        <v>80</v>
      </c>
      <c r="L4" s="6">
        <v>69</v>
      </c>
      <c r="M4" s="6">
        <v>70</v>
      </c>
      <c r="N4" s="6">
        <v>53</v>
      </c>
      <c r="O4" s="6">
        <v>88</v>
      </c>
      <c r="P4" s="6">
        <v>89</v>
      </c>
      <c r="Q4" s="6">
        <v>79</v>
      </c>
      <c r="R4" s="6">
        <v>82.625</v>
      </c>
    </row>
    <row r="5" spans="1:18">
      <c r="A5" s="7" t="s">
        <v>10</v>
      </c>
      <c r="B5" s="6">
        <v>106</v>
      </c>
      <c r="C5" s="6">
        <v>76</v>
      </c>
      <c r="D5" s="6">
        <v>99</v>
      </c>
      <c r="E5" s="6">
        <v>96</v>
      </c>
      <c r="F5" s="6">
        <v>130</v>
      </c>
      <c r="G5" s="6">
        <v>85</v>
      </c>
      <c r="H5" s="6">
        <v>75</v>
      </c>
      <c r="I5" s="6">
        <v>87</v>
      </c>
      <c r="J5" s="6">
        <v>101</v>
      </c>
      <c r="K5" s="6">
        <v>83</v>
      </c>
      <c r="L5" s="6">
        <v>34</v>
      </c>
      <c r="M5" s="6">
        <v>97</v>
      </c>
      <c r="N5" s="6">
        <v>58</v>
      </c>
      <c r="O5" s="6"/>
      <c r="P5" s="6">
        <v>65</v>
      </c>
      <c r="Q5" s="6">
        <v>140</v>
      </c>
      <c r="R5" s="6">
        <v>88.8</v>
      </c>
    </row>
    <row r="6" spans="1:18">
      <c r="A6" s="7" t="s">
        <v>14</v>
      </c>
      <c r="B6" s="6">
        <v>94</v>
      </c>
      <c r="C6" s="6">
        <v>89</v>
      </c>
      <c r="D6" s="6">
        <v>69</v>
      </c>
      <c r="E6" s="6">
        <v>93</v>
      </c>
      <c r="F6" s="6">
        <v>105</v>
      </c>
      <c r="G6" s="6">
        <v>67</v>
      </c>
      <c r="H6" s="6">
        <v>82</v>
      </c>
      <c r="I6" s="6">
        <v>86</v>
      </c>
      <c r="J6" s="6">
        <v>143</v>
      </c>
      <c r="K6" s="6">
        <v>94</v>
      </c>
      <c r="L6" s="6">
        <v>101</v>
      </c>
      <c r="M6" s="6">
        <v>118</v>
      </c>
      <c r="N6" s="6">
        <v>132</v>
      </c>
      <c r="O6" s="6">
        <v>122</v>
      </c>
      <c r="P6" s="6">
        <v>129</v>
      </c>
      <c r="Q6" s="6">
        <v>107</v>
      </c>
      <c r="R6" s="6">
        <v>101.9375</v>
      </c>
    </row>
    <row r="7" spans="1:18">
      <c r="A7" s="7" t="s">
        <v>12</v>
      </c>
      <c r="B7" s="6">
        <v>70</v>
      </c>
      <c r="C7" s="6">
        <v>67</v>
      </c>
      <c r="D7" s="6">
        <v>60</v>
      </c>
      <c r="E7" s="6">
        <v>83</v>
      </c>
      <c r="F7" s="6">
        <v>55</v>
      </c>
      <c r="G7" s="6">
        <v>93</v>
      </c>
      <c r="H7" s="6">
        <v>77</v>
      </c>
      <c r="I7" s="6">
        <v>121</v>
      </c>
      <c r="J7" s="6">
        <v>58</v>
      </c>
      <c r="K7" s="6">
        <v>84</v>
      </c>
      <c r="L7" s="6">
        <v>120</v>
      </c>
      <c r="M7" s="6">
        <v>127</v>
      </c>
      <c r="N7" s="6">
        <v>117</v>
      </c>
      <c r="O7" s="6">
        <v>82</v>
      </c>
      <c r="P7" s="6">
        <v>86</v>
      </c>
      <c r="Q7" s="6">
        <v>109</v>
      </c>
      <c r="R7" s="6">
        <v>88.0625</v>
      </c>
    </row>
    <row r="8" spans="1:18">
      <c r="A8" s="7" t="s">
        <v>20</v>
      </c>
      <c r="B8" s="6">
        <v>100</v>
      </c>
      <c r="C8" s="6">
        <v>90</v>
      </c>
      <c r="D8" s="6">
        <v>89</v>
      </c>
      <c r="E8" s="6">
        <v>107</v>
      </c>
      <c r="F8" s="6">
        <v>103</v>
      </c>
      <c r="G8" s="6">
        <v>90</v>
      </c>
      <c r="H8" s="6">
        <v>97</v>
      </c>
      <c r="I8" s="6">
        <v>61</v>
      </c>
      <c r="J8" s="6">
        <v>63</v>
      </c>
      <c r="K8" s="6">
        <v>110</v>
      </c>
      <c r="L8" s="6">
        <v>81</v>
      </c>
      <c r="M8" s="6">
        <v>115</v>
      </c>
      <c r="N8" s="6">
        <v>117</v>
      </c>
      <c r="O8" s="6"/>
      <c r="P8" s="6">
        <v>88</v>
      </c>
      <c r="Q8" s="6">
        <v>71</v>
      </c>
      <c r="R8" s="6">
        <v>92.13333333333334</v>
      </c>
    </row>
    <row r="9" spans="1:18">
      <c r="A9" s="7" t="s">
        <v>13</v>
      </c>
      <c r="B9" s="6">
        <v>102</v>
      </c>
      <c r="C9" s="6">
        <v>110</v>
      </c>
      <c r="D9" s="6">
        <v>48</v>
      </c>
      <c r="E9" s="6">
        <v>104</v>
      </c>
      <c r="F9" s="6">
        <v>88</v>
      </c>
      <c r="G9" s="6">
        <v>54</v>
      </c>
      <c r="H9" s="6">
        <v>98</v>
      </c>
      <c r="I9" s="6">
        <v>84</v>
      </c>
      <c r="J9" s="6">
        <v>88</v>
      </c>
      <c r="K9" s="6">
        <v>96</v>
      </c>
      <c r="L9" s="6">
        <v>70</v>
      </c>
      <c r="M9" s="6">
        <v>65</v>
      </c>
      <c r="N9" s="6">
        <v>86</v>
      </c>
      <c r="O9" s="6">
        <v>76</v>
      </c>
      <c r="P9" s="6">
        <v>78</v>
      </c>
      <c r="Q9" s="6">
        <v>74</v>
      </c>
      <c r="R9" s="6">
        <v>82.5625</v>
      </c>
    </row>
    <row r="10" spans="1:18">
      <c r="A10" s="7" t="s">
        <v>17</v>
      </c>
      <c r="B10" s="6">
        <v>104</v>
      </c>
      <c r="C10" s="6">
        <v>74</v>
      </c>
      <c r="D10" s="6">
        <v>106</v>
      </c>
      <c r="E10" s="6">
        <v>80</v>
      </c>
      <c r="F10" s="6">
        <v>76</v>
      </c>
      <c r="G10" s="6">
        <v>93</v>
      </c>
      <c r="H10" s="6">
        <v>82</v>
      </c>
      <c r="I10" s="6">
        <v>55</v>
      </c>
      <c r="J10" s="6">
        <v>95</v>
      </c>
      <c r="K10" s="6">
        <v>46</v>
      </c>
      <c r="L10" s="6">
        <v>85</v>
      </c>
      <c r="M10" s="6">
        <v>102</v>
      </c>
      <c r="N10" s="6">
        <v>82</v>
      </c>
      <c r="O10" s="6">
        <v>61</v>
      </c>
      <c r="P10" s="6">
        <v>50</v>
      </c>
      <c r="Q10" s="6">
        <v>59</v>
      </c>
      <c r="R10" s="6">
        <v>78.125</v>
      </c>
    </row>
    <row r="11" spans="1:18">
      <c r="A11" s="7" t="s">
        <v>18</v>
      </c>
      <c r="B11" s="6">
        <v>85</v>
      </c>
      <c r="C11" s="6">
        <v>61</v>
      </c>
      <c r="D11" s="6">
        <v>66</v>
      </c>
      <c r="E11" s="6">
        <v>88</v>
      </c>
      <c r="F11" s="6">
        <v>99</v>
      </c>
      <c r="G11" s="6">
        <v>112</v>
      </c>
      <c r="H11" s="6">
        <v>102</v>
      </c>
      <c r="I11" s="6">
        <v>72</v>
      </c>
      <c r="J11" s="6">
        <v>94</v>
      </c>
      <c r="K11" s="6">
        <v>67</v>
      </c>
      <c r="L11" s="6">
        <v>71</v>
      </c>
      <c r="M11" s="6">
        <v>49</v>
      </c>
      <c r="N11" s="6">
        <v>77</v>
      </c>
      <c r="O11" s="6">
        <v>80</v>
      </c>
      <c r="P11" s="6">
        <v>106</v>
      </c>
      <c r="Q11" s="6">
        <v>112</v>
      </c>
      <c r="R11" s="6">
        <v>83.8125</v>
      </c>
    </row>
    <row r="12" spans="1:18">
      <c r="A12" s="7" t="s">
        <v>16</v>
      </c>
      <c r="B12" s="6">
        <v>82</v>
      </c>
      <c r="C12" s="6">
        <v>54</v>
      </c>
      <c r="D12" s="6">
        <v>75</v>
      </c>
      <c r="E12" s="6">
        <v>104</v>
      </c>
      <c r="F12" s="6">
        <v>87</v>
      </c>
      <c r="G12" s="6">
        <v>81</v>
      </c>
      <c r="H12" s="6">
        <v>79</v>
      </c>
      <c r="I12" s="6">
        <v>88</v>
      </c>
      <c r="J12" s="6">
        <v>95</v>
      </c>
      <c r="K12" s="6">
        <v>63</v>
      </c>
      <c r="L12" s="6">
        <v>88</v>
      </c>
      <c r="M12" s="6">
        <v>82</v>
      </c>
      <c r="N12" s="6">
        <v>73</v>
      </c>
      <c r="O12" s="6">
        <v>68</v>
      </c>
      <c r="P12" s="6">
        <v>89</v>
      </c>
      <c r="Q12" s="6">
        <v>54</v>
      </c>
      <c r="R12" s="6">
        <v>78.875</v>
      </c>
    </row>
    <row r="13" spans="1:18">
      <c r="A13" s="7" t="s">
        <v>21</v>
      </c>
      <c r="B13" s="6">
        <v>94</v>
      </c>
      <c r="C13" s="6">
        <v>117</v>
      </c>
      <c r="D13" s="6">
        <v>69</v>
      </c>
      <c r="E13" s="6">
        <v>79</v>
      </c>
      <c r="F13" s="6">
        <v>74</v>
      </c>
      <c r="G13" s="6">
        <v>65</v>
      </c>
      <c r="H13" s="6">
        <v>116</v>
      </c>
      <c r="I13" s="6">
        <v>90</v>
      </c>
      <c r="J13" s="6">
        <v>135</v>
      </c>
      <c r="K13" s="6">
        <v>105</v>
      </c>
      <c r="L13" s="6">
        <v>95</v>
      </c>
      <c r="M13" s="6">
        <v>107</v>
      </c>
      <c r="N13" s="6">
        <v>59</v>
      </c>
      <c r="O13" s="6">
        <v>123</v>
      </c>
      <c r="P13" s="6">
        <v>83</v>
      </c>
      <c r="Q13" s="6">
        <v>121</v>
      </c>
      <c r="R13" s="6">
        <v>95.75</v>
      </c>
    </row>
    <row r="14" spans="1:18">
      <c r="A14" s="7" t="s">
        <v>19</v>
      </c>
      <c r="B14" s="6">
        <v>76</v>
      </c>
      <c r="C14" s="6">
        <v>90</v>
      </c>
      <c r="D14" s="6">
        <v>85</v>
      </c>
      <c r="E14" s="6">
        <v>48</v>
      </c>
      <c r="F14" s="6">
        <v>56</v>
      </c>
      <c r="G14" s="6">
        <v>118</v>
      </c>
      <c r="H14" s="6">
        <v>105</v>
      </c>
      <c r="I14" s="6">
        <v>69</v>
      </c>
      <c r="J14" s="6">
        <v>65</v>
      </c>
      <c r="K14" s="6">
        <v>106</v>
      </c>
      <c r="L14" s="6">
        <v>68</v>
      </c>
      <c r="M14" s="6">
        <v>90</v>
      </c>
      <c r="N14" s="6">
        <v>63</v>
      </c>
      <c r="O14" s="6">
        <v>110</v>
      </c>
      <c r="P14" s="6">
        <v>77</v>
      </c>
      <c r="Q14" s="6">
        <v>113</v>
      </c>
      <c r="R14" s="6">
        <v>83.6875</v>
      </c>
    </row>
    <row r="15" spans="1:18">
      <c r="A15" s="7" t="s">
        <v>15</v>
      </c>
      <c r="B15" s="6">
        <v>114</v>
      </c>
      <c r="C15" s="6">
        <v>82</v>
      </c>
      <c r="D15" s="6">
        <v>121</v>
      </c>
      <c r="E15" s="6">
        <v>92</v>
      </c>
      <c r="F15" s="6">
        <v>69</v>
      </c>
      <c r="G15" s="6">
        <v>69</v>
      </c>
      <c r="H15" s="6">
        <v>57</v>
      </c>
      <c r="I15" s="6">
        <v>70</v>
      </c>
      <c r="J15" s="6">
        <v>69</v>
      </c>
      <c r="K15" s="6">
        <v>75</v>
      </c>
      <c r="L15" s="6">
        <v>71</v>
      </c>
      <c r="M15" s="6">
        <v>76</v>
      </c>
      <c r="N15" s="6">
        <v>84</v>
      </c>
      <c r="O15" s="6">
        <v>59</v>
      </c>
      <c r="P15" s="6">
        <v>88</v>
      </c>
      <c r="Q15" s="6">
        <v>73</v>
      </c>
      <c r="R15" s="6">
        <v>79.3125</v>
      </c>
    </row>
    <row r="16" spans="1:18">
      <c r="A16" s="4" t="s">
        <v>38</v>
      </c>
      <c r="B16" s="6">
        <v>91.583333333333329</v>
      </c>
      <c r="C16" s="6">
        <v>82.25</v>
      </c>
      <c r="D16" s="6">
        <v>80.833333333333329</v>
      </c>
      <c r="E16" s="6">
        <v>91.666666666666671</v>
      </c>
      <c r="F16" s="6">
        <v>87</v>
      </c>
      <c r="G16" s="6">
        <v>84.333333333333329</v>
      </c>
      <c r="H16" s="6">
        <v>87.666666666666671</v>
      </c>
      <c r="I16" s="6">
        <v>80.333333333333329</v>
      </c>
      <c r="J16" s="6">
        <v>91</v>
      </c>
      <c r="K16" s="6">
        <v>84.083333333333329</v>
      </c>
      <c r="L16" s="6">
        <v>79.416666666666671</v>
      </c>
      <c r="M16" s="6">
        <v>91.5</v>
      </c>
      <c r="N16" s="6">
        <v>83.416666666666671</v>
      </c>
      <c r="O16" s="6">
        <v>86.9</v>
      </c>
      <c r="P16" s="6">
        <v>85.666666666666671</v>
      </c>
      <c r="Q16" s="6">
        <v>92.666666666666671</v>
      </c>
      <c r="R16" s="6">
        <v>86.263157894736835</v>
      </c>
    </row>
    <row r="18" spans="1:24">
      <c r="B18" s="6">
        <f t="shared" ref="B18:R18" si="0">STDEVP(B4:B15)</f>
        <v>13.792862485922042</v>
      </c>
      <c r="C18" s="6">
        <f t="shared" si="0"/>
        <v>17.701812524898877</v>
      </c>
      <c r="D18" s="6">
        <f t="shared" si="0"/>
        <v>19.815117685466543</v>
      </c>
      <c r="E18" s="6">
        <f t="shared" si="0"/>
        <v>18.327271725188364</v>
      </c>
      <c r="F18" s="6">
        <f t="shared" si="0"/>
        <v>21.209274700784402</v>
      </c>
      <c r="G18" s="6">
        <f t="shared" si="0"/>
        <v>18.080068829760823</v>
      </c>
      <c r="H18" s="6">
        <f t="shared" si="0"/>
        <v>15.515225496982705</v>
      </c>
      <c r="I18" s="6">
        <f t="shared" si="0"/>
        <v>16.372402253657082</v>
      </c>
      <c r="J18" s="6">
        <f t="shared" si="0"/>
        <v>25.573423705088842</v>
      </c>
      <c r="K18" s="6">
        <f t="shared" si="0"/>
        <v>18.522321368794163</v>
      </c>
      <c r="L18" s="6">
        <f t="shared" si="0"/>
        <v>20.402035573823401</v>
      </c>
      <c r="M18" s="6">
        <f t="shared" si="0"/>
        <v>22.728469665451154</v>
      </c>
      <c r="N18" s="6">
        <f t="shared" si="0"/>
        <v>24.763744780536637</v>
      </c>
      <c r="O18" s="6">
        <f t="shared" si="0"/>
        <v>22.509775654146356</v>
      </c>
      <c r="P18" s="6">
        <f t="shared" si="0"/>
        <v>18.629427139758096</v>
      </c>
      <c r="Q18" s="6">
        <f t="shared" si="0"/>
        <v>26.335442953471574</v>
      </c>
      <c r="R18" s="6">
        <f t="shared" si="0"/>
        <v>7.0029235655193265</v>
      </c>
      <c r="S18" s="8"/>
      <c r="T18" s="8"/>
      <c r="U18" s="8"/>
      <c r="V18" s="8"/>
      <c r="W18" s="8"/>
      <c r="X18" s="8"/>
    </row>
    <row r="19" spans="1:24">
      <c r="S19" s="26" t="s">
        <v>280</v>
      </c>
      <c r="T19" s="26"/>
      <c r="U19" s="26" t="s">
        <v>281</v>
      </c>
      <c r="V19" s="26"/>
      <c r="W19" s="26" t="s">
        <v>22</v>
      </c>
      <c r="X19" s="26"/>
    </row>
    <row r="20" spans="1:24">
      <c r="A20" s="7" t="s">
        <v>11</v>
      </c>
      <c r="B20" s="6">
        <f>(B4-B$16)/B$18</f>
        <v>-1.4198164705347744</v>
      </c>
      <c r="C20" s="6">
        <f t="shared" ref="C20:R31" si="1">(C4-C$16)/C$18</f>
        <v>-0.29657979896778908</v>
      </c>
      <c r="D20" s="6">
        <f t="shared" si="1"/>
        <v>0.10934412306094046</v>
      </c>
      <c r="E20" s="6">
        <f t="shared" si="1"/>
        <v>1.8733466632759523</v>
      </c>
      <c r="F20" s="6">
        <f t="shared" si="1"/>
        <v>0.70723776327180299</v>
      </c>
      <c r="G20" s="6">
        <f t="shared" si="1"/>
        <v>3.6873015968241232E-2</v>
      </c>
      <c r="H20" s="6">
        <f t="shared" si="1"/>
        <v>-0.36523263343924239</v>
      </c>
      <c r="I20" s="6">
        <f t="shared" si="1"/>
        <v>4.0718927884743301E-2</v>
      </c>
      <c r="J20" s="6">
        <f t="shared" si="1"/>
        <v>-0.19551547175144376</v>
      </c>
      <c r="K20" s="6">
        <f t="shared" si="1"/>
        <v>-0.22045472875839434</v>
      </c>
      <c r="L20" s="6">
        <f t="shared" si="1"/>
        <v>-0.51056996881387939</v>
      </c>
      <c r="M20" s="6">
        <f t="shared" si="1"/>
        <v>-0.94595018126897856</v>
      </c>
      <c r="N20" s="6">
        <f t="shared" si="1"/>
        <v>-1.2282741134762871</v>
      </c>
      <c r="O20" s="6">
        <f t="shared" si="1"/>
        <v>4.8867657185973405E-2</v>
      </c>
      <c r="P20" s="6">
        <f t="shared" si="1"/>
        <v>0.17892838616703766</v>
      </c>
      <c r="Q20" s="6">
        <f t="shared" si="1"/>
        <v>-0.51894576790724201</v>
      </c>
      <c r="R20" s="6">
        <f t="shared" si="1"/>
        <v>-0.51951986348247892</v>
      </c>
      <c r="S20" s="6">
        <f>AVERAGE(B20:Q20)</f>
        <v>-0.16912641238145876</v>
      </c>
      <c r="T20" s="6">
        <f>IF(S20&lt;0, -SQRT(-S20), SQRT(S20))</f>
        <v>-0.41124981748501571</v>
      </c>
      <c r="U20" s="6">
        <f>AVERAGE(B20:N20)</f>
        <v>-0.18575945181146988</v>
      </c>
      <c r="V20" s="6">
        <f>IF(U20&lt;0, -SQRT(-U20), SQRT(U20))</f>
        <v>-0.43099820395387944</v>
      </c>
      <c r="W20" s="6">
        <f>AVERAGE(O20:Q20)</f>
        <v>-9.7049908184743641E-2</v>
      </c>
      <c r="X20" s="6">
        <f>IF(W20&lt;0, -SQRT(-W20), SQRT(W20))</f>
        <v>-0.31152834250633382</v>
      </c>
    </row>
    <row r="21" spans="1:24">
      <c r="A21" s="7" t="s">
        <v>10</v>
      </c>
      <c r="B21" s="6">
        <f t="shared" ref="B21:Q31" si="2">(B5-B$16)/B$18</f>
        <v>1.0452265932021962</v>
      </c>
      <c r="C21" s="6">
        <f t="shared" si="2"/>
        <v>-0.35307118924736797</v>
      </c>
      <c r="D21" s="6">
        <f t="shared" si="2"/>
        <v>0.91680841643403754</v>
      </c>
      <c r="E21" s="6">
        <f t="shared" si="2"/>
        <v>0.23644181186978017</v>
      </c>
      <c r="F21" s="6">
        <f t="shared" si="2"/>
        <v>2.0274149213791688</v>
      </c>
      <c r="G21" s="6">
        <f t="shared" si="2"/>
        <v>3.6873015968241232E-2</v>
      </c>
      <c r="H21" s="6">
        <f t="shared" si="2"/>
        <v>-0.81640235709948261</v>
      </c>
      <c r="I21" s="6">
        <f t="shared" si="2"/>
        <v>0.40718927884743039</v>
      </c>
      <c r="J21" s="6">
        <f t="shared" si="2"/>
        <v>0.39103094350288753</v>
      </c>
      <c r="K21" s="6">
        <f t="shared" si="2"/>
        <v>-5.8487989262430963E-2</v>
      </c>
      <c r="L21" s="6">
        <f t="shared" si="2"/>
        <v>-2.2260850640285135</v>
      </c>
      <c r="M21" s="6">
        <f t="shared" si="2"/>
        <v>0.24198725567345963</v>
      </c>
      <c r="N21" s="6">
        <f t="shared" si="2"/>
        <v>-1.0263660400281305</v>
      </c>
      <c r="O21" s="6"/>
      <c r="P21" s="6">
        <f t="shared" si="2"/>
        <v>-1.1093559942356352</v>
      </c>
      <c r="Q21" s="6">
        <f t="shared" si="2"/>
        <v>1.7973243668982519</v>
      </c>
      <c r="R21" s="6">
        <f t="shared" si="1"/>
        <v>0.36225471855125602</v>
      </c>
      <c r="S21" s="6">
        <f t="shared" ref="S21:S31" si="3">AVERAGE(B21:Q21)</f>
        <v>0.10070186465825952</v>
      </c>
      <c r="T21" s="6">
        <f t="shared" ref="T21:V31" si="4">IF(S21&lt;0, -SQRT(-S21), SQRT(S21))</f>
        <v>0.31733557105729499</v>
      </c>
      <c r="U21" s="6">
        <f t="shared" ref="U21:U31" si="5">AVERAGE(B21:N21)</f>
        <v>6.3273815170098155E-2</v>
      </c>
      <c r="V21" s="6">
        <f t="shared" si="4"/>
        <v>0.25154286944792958</v>
      </c>
      <c r="W21" s="6">
        <f t="shared" ref="W21:W31" si="6">AVERAGE(O21:Q21)</f>
        <v>0.34398418633130834</v>
      </c>
      <c r="X21" s="6">
        <f t="shared" ref="X21" si="7">IF(W21&lt;0, -SQRT(-W21), SQRT(W21))</f>
        <v>0.5865016507490054</v>
      </c>
    </row>
    <row r="22" spans="1:24">
      <c r="A22" s="7" t="s">
        <v>14</v>
      </c>
      <c r="B22" s="6">
        <f t="shared" si="2"/>
        <v>0.1752113942362066</v>
      </c>
      <c r="C22" s="6">
        <f t="shared" si="1"/>
        <v>0.38131688438715738</v>
      </c>
      <c r="D22" s="6">
        <f t="shared" si="1"/>
        <v>-0.59718713364051945</v>
      </c>
      <c r="E22" s="6">
        <f t="shared" si="1"/>
        <v>7.2751326729162943E-2</v>
      </c>
      <c r="F22" s="6">
        <f t="shared" si="1"/>
        <v>0.8486853159261637</v>
      </c>
      <c r="G22" s="6">
        <f t="shared" si="1"/>
        <v>-0.95869841517426502</v>
      </c>
      <c r="H22" s="6">
        <f t="shared" si="1"/>
        <v>-0.36523263343924239</v>
      </c>
      <c r="I22" s="6">
        <f t="shared" si="1"/>
        <v>0.34611088702031589</v>
      </c>
      <c r="J22" s="6">
        <f t="shared" si="1"/>
        <v>2.0333609062150151</v>
      </c>
      <c r="K22" s="6">
        <f t="shared" si="1"/>
        <v>0.53539005555610142</v>
      </c>
      <c r="L22" s="6">
        <f t="shared" si="1"/>
        <v>1.0579009753823574</v>
      </c>
      <c r="M22" s="6">
        <f t="shared" si="1"/>
        <v>1.1659385955175783</v>
      </c>
      <c r="N22" s="6">
        <f t="shared" si="1"/>
        <v>1.9618734470045898</v>
      </c>
      <c r="O22" s="6">
        <f t="shared" si="1"/>
        <v>1.5593225156615227</v>
      </c>
      <c r="P22" s="6">
        <f t="shared" si="1"/>
        <v>2.3260690201714929</v>
      </c>
      <c r="Q22" s="6">
        <f t="shared" si="1"/>
        <v>0.54426019561003391</v>
      </c>
      <c r="R22" s="6">
        <f t="shared" si="1"/>
        <v>2.2382569163598713</v>
      </c>
      <c r="S22" s="6">
        <f t="shared" si="3"/>
        <v>0.69294208357272946</v>
      </c>
      <c r="T22" s="6">
        <f t="shared" si="4"/>
        <v>0.83243142875117915</v>
      </c>
      <c r="U22" s="6">
        <f t="shared" si="5"/>
        <v>0.51210935428620163</v>
      </c>
      <c r="V22" s="6">
        <f t="shared" si="4"/>
        <v>0.71561816235070619</v>
      </c>
      <c r="W22" s="6">
        <f t="shared" si="6"/>
        <v>1.4765505771476832</v>
      </c>
      <c r="X22" s="6">
        <f t="shared" ref="X22" si="8">IF(W22&lt;0, -SQRT(-W22), SQRT(W22))</f>
        <v>1.2151339749787606</v>
      </c>
    </row>
    <row r="23" spans="1:24">
      <c r="A23" s="7" t="s">
        <v>12</v>
      </c>
      <c r="B23" s="6">
        <f t="shared" si="2"/>
        <v>-1.5648190036957728</v>
      </c>
      <c r="C23" s="6">
        <f t="shared" si="1"/>
        <v>-0.86149370176357787</v>
      </c>
      <c r="D23" s="6">
        <f t="shared" si="1"/>
        <v>-1.0513857986628865</v>
      </c>
      <c r="E23" s="6">
        <f t="shared" si="1"/>
        <v>-0.47288362373956111</v>
      </c>
      <c r="F23" s="6">
        <f t="shared" si="1"/>
        <v>-1.5087738949798464</v>
      </c>
      <c r="G23" s="6">
        <f t="shared" si="1"/>
        <v>0.4793492075871329</v>
      </c>
      <c r="H23" s="6">
        <f t="shared" si="1"/>
        <v>-0.68749672176798537</v>
      </c>
      <c r="I23" s="6">
        <f t="shared" si="1"/>
        <v>2.4838546009693241</v>
      </c>
      <c r="J23" s="6">
        <f t="shared" si="1"/>
        <v>-1.2904021135595289</v>
      </c>
      <c r="K23" s="6">
        <f t="shared" si="1"/>
        <v>-4.4990760971098378E-3</v>
      </c>
      <c r="L23" s="6">
        <f t="shared" si="1"/>
        <v>1.9891805984988729</v>
      </c>
      <c r="M23" s="6">
        <f t="shared" si="1"/>
        <v>1.5619177411650575</v>
      </c>
      <c r="N23" s="6">
        <f t="shared" si="1"/>
        <v>1.3561492266601194</v>
      </c>
      <c r="O23" s="6">
        <f t="shared" si="1"/>
        <v>-0.21768320019206472</v>
      </c>
      <c r="P23" s="6">
        <f t="shared" si="1"/>
        <v>1.7892838616703537E-2</v>
      </c>
      <c r="Q23" s="6">
        <f t="shared" si="1"/>
        <v>0.62020347871841075</v>
      </c>
      <c r="R23" s="6">
        <f t="shared" si="1"/>
        <v>0.25694155996827994</v>
      </c>
      <c r="S23" s="6">
        <f t="shared" si="3"/>
        <v>5.3069409859830483E-2</v>
      </c>
      <c r="T23" s="6">
        <f t="shared" si="4"/>
        <v>0.23036798792330171</v>
      </c>
      <c r="U23" s="6">
        <f t="shared" si="5"/>
        <v>3.2976726201095236E-2</v>
      </c>
      <c r="V23" s="6">
        <f t="shared" si="4"/>
        <v>0.18159495092401451</v>
      </c>
      <c r="W23" s="6">
        <f t="shared" si="6"/>
        <v>0.14013770571434986</v>
      </c>
      <c r="X23" s="6">
        <f t="shared" ref="X23" si="9">IF(W23&lt;0, -SQRT(-W23), SQRT(W23))</f>
        <v>0.37434971045046883</v>
      </c>
    </row>
    <row r="24" spans="1:24">
      <c r="A24" s="7" t="s">
        <v>20</v>
      </c>
      <c r="B24" s="6">
        <f t="shared" si="2"/>
        <v>0.61021899371920141</v>
      </c>
      <c r="C24" s="6">
        <f t="shared" si="1"/>
        <v>0.43780827466673627</v>
      </c>
      <c r="D24" s="6">
        <f t="shared" si="1"/>
        <v>0.41214323307585182</v>
      </c>
      <c r="E24" s="6">
        <f t="shared" si="1"/>
        <v>0.83664025738537662</v>
      </c>
      <c r="F24" s="6">
        <f t="shared" si="1"/>
        <v>0.75438694748992319</v>
      </c>
      <c r="G24" s="6">
        <f t="shared" si="1"/>
        <v>0.31342063573004852</v>
      </c>
      <c r="H24" s="6">
        <f t="shared" si="1"/>
        <v>0.60155963154698666</v>
      </c>
      <c r="I24" s="6">
        <f t="shared" si="1"/>
        <v>-1.1808489086575471</v>
      </c>
      <c r="J24" s="6">
        <f t="shared" si="1"/>
        <v>-1.0948866418080851</v>
      </c>
      <c r="K24" s="6">
        <f t="shared" si="1"/>
        <v>1.3992126662012394</v>
      </c>
      <c r="L24" s="6">
        <f t="shared" si="1"/>
        <v>7.76066352597094E-2</v>
      </c>
      <c r="M24" s="6">
        <f t="shared" si="1"/>
        <v>1.0339455469684184</v>
      </c>
      <c r="N24" s="6">
        <f t="shared" si="1"/>
        <v>1.3561492266601194</v>
      </c>
      <c r="O24" s="6"/>
      <c r="P24" s="6">
        <f t="shared" si="1"/>
        <v>0.12524987031692628</v>
      </c>
      <c r="Q24" s="6">
        <f t="shared" si="1"/>
        <v>-0.82271890034074946</v>
      </c>
      <c r="R24" s="6">
        <f t="shared" si="1"/>
        <v>0.83824639576245052</v>
      </c>
      <c r="S24" s="6">
        <f t="shared" si="3"/>
        <v>0.32399249788094375</v>
      </c>
      <c r="T24" s="6">
        <f t="shared" si="4"/>
        <v>0.56920338885230093</v>
      </c>
      <c r="U24" s="6">
        <f t="shared" si="5"/>
        <v>0.42748896140292147</v>
      </c>
      <c r="V24" s="6">
        <f t="shared" si="4"/>
        <v>0.65382640005044268</v>
      </c>
      <c r="W24" s="6">
        <f t="shared" si="6"/>
        <v>-0.34873451501191161</v>
      </c>
      <c r="X24" s="6">
        <f t="shared" ref="X24" si="10">IF(W24&lt;0, -SQRT(-W24), SQRT(W24))</f>
        <v>-0.59053747976899118</v>
      </c>
    </row>
    <row r="25" spans="1:24">
      <c r="A25" s="7" t="s">
        <v>13</v>
      </c>
      <c r="B25" s="6">
        <f t="shared" si="2"/>
        <v>0.75522152688019972</v>
      </c>
      <c r="C25" s="6">
        <f t="shared" si="1"/>
        <v>1.5676360802583138</v>
      </c>
      <c r="D25" s="6">
        <f t="shared" si="1"/>
        <v>-1.6569840186927094</v>
      </c>
      <c r="E25" s="6">
        <f t="shared" si="1"/>
        <v>0.67294977224475938</v>
      </c>
      <c r="F25" s="6">
        <f t="shared" si="1"/>
        <v>4.7149184218120199E-2</v>
      </c>
      <c r="G25" s="6">
        <f t="shared" si="1"/>
        <v>-1.6777222265549641</v>
      </c>
      <c r="H25" s="6">
        <f t="shared" si="1"/>
        <v>0.66601244921273528</v>
      </c>
      <c r="I25" s="6">
        <f t="shared" si="1"/>
        <v>0.22395410336608684</v>
      </c>
      <c r="J25" s="6">
        <f t="shared" si="1"/>
        <v>-0.11730928305086626</v>
      </c>
      <c r="K25" s="6">
        <f t="shared" si="1"/>
        <v>0.64336788188674365</v>
      </c>
      <c r="L25" s="6">
        <f t="shared" si="1"/>
        <v>-0.46155525180774698</v>
      </c>
      <c r="M25" s="6">
        <f t="shared" si="1"/>
        <v>-1.1659385955175783</v>
      </c>
      <c r="N25" s="6">
        <f t="shared" si="1"/>
        <v>0.10431917128154747</v>
      </c>
      <c r="O25" s="6">
        <f t="shared" si="1"/>
        <v>-0.48423405757010285</v>
      </c>
      <c r="P25" s="6">
        <f t="shared" si="1"/>
        <v>-0.41153528818418744</v>
      </c>
      <c r="Q25" s="6">
        <f t="shared" si="1"/>
        <v>-0.70880397567818409</v>
      </c>
      <c r="R25" s="6">
        <f t="shared" si="1"/>
        <v>-0.5284447074301889</v>
      </c>
      <c r="S25" s="6">
        <f t="shared" si="3"/>
        <v>-0.12521703298173956</v>
      </c>
      <c r="T25" s="6">
        <f t="shared" si="4"/>
        <v>-0.3538601884667722</v>
      </c>
      <c r="U25" s="6">
        <f t="shared" si="5"/>
        <v>-3.068455432887373E-2</v>
      </c>
      <c r="V25" s="6">
        <f t="shared" si="4"/>
        <v>-0.17517007258340031</v>
      </c>
      <c r="W25" s="6">
        <f t="shared" si="6"/>
        <v>-0.53485777381082478</v>
      </c>
      <c r="X25" s="6">
        <f t="shared" ref="X25" si="11">IF(W25&lt;0, -SQRT(-W25), SQRT(W25))</f>
        <v>-0.73133971163257971</v>
      </c>
    </row>
    <row r="26" spans="1:24">
      <c r="A26" s="7" t="s">
        <v>17</v>
      </c>
      <c r="B26" s="6">
        <f t="shared" si="2"/>
        <v>0.90022406004119804</v>
      </c>
      <c r="C26" s="6">
        <f t="shared" si="1"/>
        <v>-0.46605396980652575</v>
      </c>
      <c r="D26" s="6">
        <f t="shared" si="1"/>
        <v>1.2700740447847674</v>
      </c>
      <c r="E26" s="6">
        <f t="shared" si="1"/>
        <v>-0.63657410888017829</v>
      </c>
      <c r="F26" s="6">
        <f t="shared" si="1"/>
        <v>-0.51864102639932219</v>
      </c>
      <c r="G26" s="6">
        <f t="shared" si="1"/>
        <v>0.4793492075871329</v>
      </c>
      <c r="H26" s="6">
        <f t="shared" si="1"/>
        <v>-0.36523263343924239</v>
      </c>
      <c r="I26" s="6">
        <f t="shared" si="1"/>
        <v>-1.5473192596202341</v>
      </c>
      <c r="J26" s="6">
        <f t="shared" si="1"/>
        <v>0.15641237740115502</v>
      </c>
      <c r="K26" s="6">
        <f t="shared" si="1"/>
        <v>-2.0560777763793125</v>
      </c>
      <c r="L26" s="6">
        <f t="shared" si="1"/>
        <v>0.273665503284239</v>
      </c>
      <c r="M26" s="6">
        <f t="shared" si="1"/>
        <v>0.4619756699220593</v>
      </c>
      <c r="N26" s="6">
        <f t="shared" si="1"/>
        <v>-5.7207287476977939E-2</v>
      </c>
      <c r="O26" s="6">
        <f t="shared" si="1"/>
        <v>-1.1506112010151981</v>
      </c>
      <c r="P26" s="6">
        <f t="shared" si="1"/>
        <v>-1.9145337319873059</v>
      </c>
      <c r="Q26" s="6">
        <f t="shared" si="1"/>
        <v>-1.2783785989910106</v>
      </c>
      <c r="R26" s="6">
        <f t="shared" si="1"/>
        <v>-1.1621086277175898</v>
      </c>
      <c r="S26" s="6">
        <f t="shared" si="3"/>
        <v>-0.40305804568592224</v>
      </c>
      <c r="T26" s="6">
        <f t="shared" si="4"/>
        <v>-0.63486852629967583</v>
      </c>
      <c r="U26" s="6">
        <f t="shared" si="5"/>
        <v>-0.16195424607548009</v>
      </c>
      <c r="V26" s="6">
        <f t="shared" si="4"/>
        <v>-0.4024353936664618</v>
      </c>
      <c r="W26" s="6">
        <f t="shared" si="6"/>
        <v>-1.4478411773311715</v>
      </c>
      <c r="X26" s="6">
        <f t="shared" ref="X26" si="12">IF(W26&lt;0, -SQRT(-W26), SQRT(W26))</f>
        <v>-1.2032627216577314</v>
      </c>
    </row>
    <row r="27" spans="1:24">
      <c r="A27" s="7" t="s">
        <v>18</v>
      </c>
      <c r="B27" s="6">
        <f t="shared" si="2"/>
        <v>-0.47730000498828568</v>
      </c>
      <c r="C27" s="6">
        <f t="shared" si="1"/>
        <v>-1.2004420434410512</v>
      </c>
      <c r="D27" s="6">
        <f t="shared" si="1"/>
        <v>-0.74858668864797517</v>
      </c>
      <c r="E27" s="6">
        <f t="shared" si="1"/>
        <v>-0.20006614850519908</v>
      </c>
      <c r="F27" s="6">
        <f t="shared" si="1"/>
        <v>0.56579021061744239</v>
      </c>
      <c r="G27" s="6">
        <f t="shared" si="1"/>
        <v>1.5302301626820005</v>
      </c>
      <c r="H27" s="6">
        <f t="shared" si="1"/>
        <v>0.92382371987572964</v>
      </c>
      <c r="I27" s="6">
        <f t="shared" si="1"/>
        <v>-0.5089865985592873</v>
      </c>
      <c r="J27" s="6">
        <f t="shared" si="1"/>
        <v>0.11730928305086626</v>
      </c>
      <c r="K27" s="6">
        <f t="shared" si="1"/>
        <v>-0.92231059990756903</v>
      </c>
      <c r="L27" s="6">
        <f t="shared" si="1"/>
        <v>-0.41254053480161457</v>
      </c>
      <c r="M27" s="6">
        <f t="shared" si="1"/>
        <v>-1.8699015211130972</v>
      </c>
      <c r="N27" s="6">
        <f t="shared" si="1"/>
        <v>-0.25911536092513471</v>
      </c>
      <c r="O27" s="6">
        <f t="shared" si="1"/>
        <v>-0.30653348598474411</v>
      </c>
      <c r="P27" s="6">
        <f t="shared" si="1"/>
        <v>1.0914631556189311</v>
      </c>
      <c r="Q27" s="6">
        <f t="shared" si="1"/>
        <v>0.73411840338097611</v>
      </c>
      <c r="R27" s="6">
        <f t="shared" si="1"/>
        <v>-0.34994782847599137</v>
      </c>
      <c r="S27" s="6">
        <f t="shared" si="3"/>
        <v>-0.12144050322800071</v>
      </c>
      <c r="T27" s="6">
        <f t="shared" si="4"/>
        <v>-0.34848314626105048</v>
      </c>
      <c r="U27" s="6">
        <f t="shared" si="5"/>
        <v>-0.26631508651255192</v>
      </c>
      <c r="V27" s="6">
        <f t="shared" si="4"/>
        <v>-0.51605725119656243</v>
      </c>
      <c r="W27" s="6">
        <f t="shared" si="6"/>
        <v>0.50634935767172096</v>
      </c>
      <c r="X27" s="6">
        <f t="shared" ref="X27" si="13">IF(W27&lt;0, -SQRT(-W27), SQRT(W27))</f>
        <v>0.71158229156698449</v>
      </c>
    </row>
    <row r="28" spans="1:24">
      <c r="A28" s="7" t="s">
        <v>16</v>
      </c>
      <c r="B28" s="6">
        <f t="shared" si="2"/>
        <v>-0.69480380472978309</v>
      </c>
      <c r="C28" s="6">
        <f t="shared" si="1"/>
        <v>-1.5958817753981032</v>
      </c>
      <c r="D28" s="6">
        <f t="shared" si="1"/>
        <v>-0.29438802362560806</v>
      </c>
      <c r="E28" s="6">
        <f t="shared" si="1"/>
        <v>0.67294977224475938</v>
      </c>
      <c r="F28" s="6">
        <f t="shared" si="1"/>
        <v>0</v>
      </c>
      <c r="G28" s="6">
        <f t="shared" si="1"/>
        <v>-0.18436507984120459</v>
      </c>
      <c r="H28" s="6">
        <f t="shared" si="1"/>
        <v>-0.55859108643648814</v>
      </c>
      <c r="I28" s="6">
        <f t="shared" si="1"/>
        <v>0.46826767067454489</v>
      </c>
      <c r="J28" s="6">
        <f t="shared" si="1"/>
        <v>0.15641237740115502</v>
      </c>
      <c r="K28" s="6">
        <f t="shared" si="1"/>
        <v>-1.1382662525688534</v>
      </c>
      <c r="L28" s="6">
        <f t="shared" si="1"/>
        <v>0.42070965430263618</v>
      </c>
      <c r="M28" s="6">
        <f t="shared" si="1"/>
        <v>-0.41797798707233935</v>
      </c>
      <c r="N28" s="6">
        <f t="shared" si="1"/>
        <v>-0.4206418196836601</v>
      </c>
      <c r="O28" s="6">
        <f t="shared" si="1"/>
        <v>-0.83963520074082032</v>
      </c>
      <c r="P28" s="6">
        <f t="shared" si="1"/>
        <v>0.17892838616703766</v>
      </c>
      <c r="Q28" s="6">
        <f t="shared" si="1"/>
        <v>-1.4682368067619527</v>
      </c>
      <c r="R28" s="6">
        <f t="shared" si="1"/>
        <v>-1.0550105003450714</v>
      </c>
      <c r="S28" s="6">
        <f t="shared" si="3"/>
        <v>-0.35721999850429248</v>
      </c>
      <c r="T28" s="6">
        <f t="shared" si="4"/>
        <v>-0.59767884227592705</v>
      </c>
      <c r="U28" s="6">
        <f t="shared" si="5"/>
        <v>-0.27589048882561112</v>
      </c>
      <c r="V28" s="6">
        <f t="shared" si="4"/>
        <v>-0.52525278564288558</v>
      </c>
      <c r="W28" s="6">
        <f t="shared" si="6"/>
        <v>-0.70964787377857841</v>
      </c>
      <c r="X28" s="6">
        <f t="shared" ref="X28" si="14">IF(W28&lt;0, -SQRT(-W28), SQRT(W28))</f>
        <v>-0.84240600293360823</v>
      </c>
    </row>
    <row r="29" spans="1:24">
      <c r="A29" s="7" t="s">
        <v>21</v>
      </c>
      <c r="B29" s="6">
        <f t="shared" si="2"/>
        <v>0.1752113942362066</v>
      </c>
      <c r="C29" s="6">
        <f t="shared" si="1"/>
        <v>1.963075812215366</v>
      </c>
      <c r="D29" s="6">
        <f t="shared" si="1"/>
        <v>-0.59718713364051945</v>
      </c>
      <c r="E29" s="6">
        <f t="shared" si="1"/>
        <v>-0.6911376039270507</v>
      </c>
      <c r="F29" s="6">
        <f t="shared" si="1"/>
        <v>-0.61293939483556259</v>
      </c>
      <c r="G29" s="6">
        <f t="shared" si="1"/>
        <v>-1.0693174630789879</v>
      </c>
      <c r="H29" s="6">
        <f t="shared" si="1"/>
        <v>1.82616316719621</v>
      </c>
      <c r="I29" s="6">
        <f t="shared" si="1"/>
        <v>0.59042445432877388</v>
      </c>
      <c r="J29" s="6">
        <f t="shared" si="1"/>
        <v>1.7205361514127051</v>
      </c>
      <c r="K29" s="6">
        <f t="shared" si="1"/>
        <v>1.1292681003746339</v>
      </c>
      <c r="L29" s="6">
        <f t="shared" si="1"/>
        <v>0.76381267334556291</v>
      </c>
      <c r="M29" s="6">
        <f t="shared" si="1"/>
        <v>0.68196408417065901</v>
      </c>
      <c r="N29" s="6">
        <f t="shared" si="1"/>
        <v>-0.98598442533849906</v>
      </c>
      <c r="O29" s="6">
        <f t="shared" si="1"/>
        <v>1.6037476585578625</v>
      </c>
      <c r="P29" s="6">
        <f t="shared" si="1"/>
        <v>-0.1431427089336306</v>
      </c>
      <c r="Q29" s="6">
        <f t="shared" si="1"/>
        <v>1.075863177368672</v>
      </c>
      <c r="R29" s="6">
        <f t="shared" si="1"/>
        <v>1.3546973655365941</v>
      </c>
      <c r="S29" s="6">
        <f t="shared" si="3"/>
        <v>0.46439737146577509</v>
      </c>
      <c r="T29" s="6">
        <f t="shared" si="4"/>
        <v>0.68146707291385333</v>
      </c>
      <c r="U29" s="6">
        <f t="shared" si="5"/>
        <v>0.37645306280457674</v>
      </c>
      <c r="V29" s="6">
        <f t="shared" si="4"/>
        <v>0.61355770943292431</v>
      </c>
      <c r="W29" s="6">
        <f t="shared" si="6"/>
        <v>0.84548937566430127</v>
      </c>
      <c r="X29" s="6">
        <f t="shared" ref="X29" si="15">IF(W29&lt;0, -SQRT(-W29), SQRT(W29))</f>
        <v>0.91950496228367429</v>
      </c>
    </row>
    <row r="30" spans="1:24">
      <c r="A30" s="7" t="s">
        <v>19</v>
      </c>
      <c r="B30" s="6">
        <f t="shared" si="2"/>
        <v>-1.1298114042127778</v>
      </c>
      <c r="C30" s="6">
        <f t="shared" si="1"/>
        <v>0.43780827466673627</v>
      </c>
      <c r="D30" s="6">
        <f t="shared" si="1"/>
        <v>0.2102771597325776</v>
      </c>
      <c r="E30" s="6">
        <f t="shared" si="1"/>
        <v>-2.3826059503800954</v>
      </c>
      <c r="F30" s="6">
        <f t="shared" si="1"/>
        <v>-1.4616247107617262</v>
      </c>
      <c r="G30" s="6">
        <f t="shared" si="1"/>
        <v>1.8620873063961694</v>
      </c>
      <c r="H30" s="6">
        <f t="shared" si="1"/>
        <v>1.1171821728729754</v>
      </c>
      <c r="I30" s="6">
        <f t="shared" si="1"/>
        <v>-0.6922217740406309</v>
      </c>
      <c r="J30" s="6">
        <f t="shared" si="1"/>
        <v>-1.0166804531075075</v>
      </c>
      <c r="K30" s="6">
        <f t="shared" si="1"/>
        <v>1.1832570135399549</v>
      </c>
      <c r="L30" s="6">
        <f t="shared" si="1"/>
        <v>-0.55958468582001175</v>
      </c>
      <c r="M30" s="6">
        <f t="shared" si="1"/>
        <v>-6.5996524274579901E-2</v>
      </c>
      <c r="N30" s="6">
        <f t="shared" si="1"/>
        <v>-0.82445796657997361</v>
      </c>
      <c r="O30" s="6">
        <f t="shared" si="1"/>
        <v>1.0262208009054465</v>
      </c>
      <c r="P30" s="6">
        <f t="shared" si="1"/>
        <v>-0.46521380403429885</v>
      </c>
      <c r="Q30" s="6">
        <f t="shared" si="1"/>
        <v>0.77209004493516453</v>
      </c>
      <c r="R30" s="6">
        <f t="shared" si="1"/>
        <v>-0.36779751637141112</v>
      </c>
      <c r="S30" s="6">
        <f t="shared" si="3"/>
        <v>-0.12432965626016113</v>
      </c>
      <c r="T30" s="6">
        <f t="shared" si="4"/>
        <v>-0.35260410698141498</v>
      </c>
      <c r="U30" s="6">
        <f t="shared" si="5"/>
        <v>-0.25556704168991462</v>
      </c>
      <c r="V30" s="6">
        <f t="shared" si="4"/>
        <v>-0.50553639007485374</v>
      </c>
      <c r="W30" s="6">
        <f t="shared" si="6"/>
        <v>0.44436568060210407</v>
      </c>
      <c r="X30" s="6">
        <f t="shared" ref="X30" si="16">IF(W30&lt;0, -SQRT(-W30), SQRT(W30))</f>
        <v>0.66660759116747548</v>
      </c>
    </row>
    <row r="31" spans="1:24">
      <c r="A31" s="7" t="s">
        <v>15</v>
      </c>
      <c r="B31" s="6">
        <f t="shared" si="2"/>
        <v>1.6252367258461893</v>
      </c>
      <c r="C31" s="6">
        <f t="shared" si="1"/>
        <v>-1.4122847569894719E-2</v>
      </c>
      <c r="D31" s="6">
        <f t="shared" si="1"/>
        <v>2.0270718198220461</v>
      </c>
      <c r="E31" s="6">
        <f t="shared" si="1"/>
        <v>1.8187831682290545E-2</v>
      </c>
      <c r="F31" s="6">
        <f t="shared" si="1"/>
        <v>-0.8486853159261637</v>
      </c>
      <c r="G31" s="6">
        <f t="shared" si="1"/>
        <v>-0.84807936726954214</v>
      </c>
      <c r="H31" s="6">
        <f t="shared" si="1"/>
        <v>-1.9765530750829574</v>
      </c>
      <c r="I31" s="6">
        <f t="shared" si="1"/>
        <v>-0.6311433822135164</v>
      </c>
      <c r="J31" s="6">
        <f t="shared" si="1"/>
        <v>-0.86026807570635255</v>
      </c>
      <c r="K31" s="6">
        <f t="shared" si="1"/>
        <v>-0.49039929458499998</v>
      </c>
      <c r="L31" s="6">
        <f t="shared" si="1"/>
        <v>-0.41254053480161457</v>
      </c>
      <c r="M31" s="6">
        <f t="shared" si="1"/>
        <v>-0.68196408417065901</v>
      </c>
      <c r="N31" s="6">
        <f t="shared" si="1"/>
        <v>2.3555941902284765E-2</v>
      </c>
      <c r="O31" s="6">
        <f t="shared" si="1"/>
        <v>-1.2394614868078775</v>
      </c>
      <c r="P31" s="6">
        <f t="shared" si="1"/>
        <v>0.12524987031692628</v>
      </c>
      <c r="Q31" s="6">
        <f t="shared" si="1"/>
        <v>-0.74677561723237251</v>
      </c>
      <c r="R31" s="6">
        <f t="shared" si="1"/>
        <v>-0.99253659271110217</v>
      </c>
      <c r="S31" s="6">
        <f t="shared" si="3"/>
        <v>-0.30816818073726332</v>
      </c>
      <c r="T31" s="6">
        <f t="shared" si="4"/>
        <v>-0.55512897666872274</v>
      </c>
      <c r="U31" s="6">
        <f t="shared" si="5"/>
        <v>-0.23613105062099154</v>
      </c>
      <c r="V31" s="6">
        <f t="shared" si="4"/>
        <v>-0.48593317505701494</v>
      </c>
      <c r="W31" s="6">
        <f t="shared" si="6"/>
        <v>-0.62032907790777458</v>
      </c>
      <c r="X31" s="6">
        <f t="shared" ref="X31" si="17">IF(W31&lt;0, -SQRT(-W31), SQRT(W31))</f>
        <v>-0.78760972436085031</v>
      </c>
    </row>
    <row r="33" spans="1:18">
      <c r="A33" s="3" t="s">
        <v>65</v>
      </c>
      <c r="B33" s="3" t="s">
        <v>56</v>
      </c>
    </row>
    <row r="34" spans="1:18">
      <c r="A34" s="3" t="s">
        <v>39</v>
      </c>
      <c r="B34">
        <v>1</v>
      </c>
      <c r="C34">
        <v>2</v>
      </c>
      <c r="D34">
        <v>3</v>
      </c>
      <c r="E34">
        <v>4</v>
      </c>
      <c r="F34">
        <v>5</v>
      </c>
      <c r="G34">
        <v>6</v>
      </c>
      <c r="H34">
        <v>7</v>
      </c>
      <c r="I34">
        <v>8</v>
      </c>
      <c r="J34">
        <v>9</v>
      </c>
      <c r="K34">
        <v>10</v>
      </c>
      <c r="L34">
        <v>11</v>
      </c>
      <c r="M34">
        <v>12</v>
      </c>
      <c r="N34">
        <v>13</v>
      </c>
      <c r="O34">
        <v>14</v>
      </c>
      <c r="P34">
        <v>15</v>
      </c>
      <c r="Q34">
        <v>16</v>
      </c>
      <c r="R34" t="s">
        <v>38</v>
      </c>
    </row>
    <row r="35" spans="1:18">
      <c r="A35" s="4">
        <v>2013</v>
      </c>
      <c r="B35" s="6">
        <v>89.625</v>
      </c>
      <c r="C35" s="6">
        <v>87.625</v>
      </c>
      <c r="D35" s="6">
        <v>77.9375</v>
      </c>
      <c r="E35" s="6">
        <v>92.9375</v>
      </c>
      <c r="F35" s="6">
        <v>90.5625</v>
      </c>
      <c r="G35" s="6">
        <v>83</v>
      </c>
      <c r="H35" s="6">
        <v>80.3125</v>
      </c>
      <c r="I35" s="6">
        <v>83.8125</v>
      </c>
      <c r="J35" s="6">
        <v>89.5</v>
      </c>
      <c r="K35" s="6">
        <v>78.875</v>
      </c>
      <c r="L35" s="6">
        <v>85.6875</v>
      </c>
      <c r="M35" s="6">
        <v>79.125</v>
      </c>
      <c r="N35" s="6">
        <v>86.6875</v>
      </c>
      <c r="O35" s="6">
        <v>90.5</v>
      </c>
      <c r="P35" s="6">
        <v>93.4375</v>
      </c>
      <c r="Q35" s="6">
        <v>75.875</v>
      </c>
      <c r="R35" s="6">
        <v>85.34375</v>
      </c>
    </row>
    <row r="36" spans="1:18">
      <c r="A36" s="7" t="s">
        <v>11</v>
      </c>
      <c r="B36" s="6">
        <v>98</v>
      </c>
      <c r="C36" s="6">
        <v>89</v>
      </c>
      <c r="D36" s="6">
        <v>111</v>
      </c>
      <c r="E36" s="6">
        <v>95</v>
      </c>
      <c r="F36" s="6">
        <v>64</v>
      </c>
      <c r="G36" s="6">
        <v>81</v>
      </c>
      <c r="H36" s="6">
        <v>100</v>
      </c>
      <c r="I36" s="6">
        <v>58</v>
      </c>
      <c r="J36" s="6">
        <v>94</v>
      </c>
      <c r="K36" s="6">
        <v>100</v>
      </c>
      <c r="L36" s="6">
        <v>92</v>
      </c>
      <c r="M36" s="6">
        <v>83</v>
      </c>
      <c r="N36" s="6">
        <v>43</v>
      </c>
      <c r="O36" s="6">
        <v>71</v>
      </c>
      <c r="P36" s="6">
        <v>84</v>
      </c>
      <c r="Q36" s="6">
        <v>50</v>
      </c>
      <c r="R36" s="6">
        <v>82.0625</v>
      </c>
    </row>
    <row r="37" spans="1:18">
      <c r="A37" s="7" t="s">
        <v>10</v>
      </c>
      <c r="B37" s="6">
        <v>86</v>
      </c>
      <c r="C37" s="6">
        <v>72</v>
      </c>
      <c r="D37" s="6">
        <v>55</v>
      </c>
      <c r="E37" s="6">
        <v>63</v>
      </c>
      <c r="F37" s="6">
        <v>53</v>
      </c>
      <c r="G37" s="6">
        <v>63</v>
      </c>
      <c r="H37" s="6">
        <v>56</v>
      </c>
      <c r="I37" s="6">
        <v>66</v>
      </c>
      <c r="J37" s="6">
        <v>103</v>
      </c>
      <c r="K37" s="6">
        <v>62</v>
      </c>
      <c r="L37" s="6">
        <v>90</v>
      </c>
      <c r="M37" s="6">
        <v>85</v>
      </c>
      <c r="N37" s="6">
        <v>62</v>
      </c>
      <c r="O37" s="6">
        <v>65</v>
      </c>
      <c r="P37" s="6">
        <v>61</v>
      </c>
      <c r="Q37" s="6">
        <v>56</v>
      </c>
      <c r="R37" s="6">
        <v>68.625</v>
      </c>
    </row>
    <row r="38" spans="1:18">
      <c r="A38" s="7" t="s">
        <v>14</v>
      </c>
      <c r="B38" s="6">
        <v>141</v>
      </c>
      <c r="C38" s="6">
        <v>75</v>
      </c>
      <c r="D38" s="6">
        <v>48</v>
      </c>
      <c r="E38" s="6">
        <v>112</v>
      </c>
      <c r="F38" s="6">
        <v>82</v>
      </c>
      <c r="G38" s="6">
        <v>80</v>
      </c>
      <c r="H38" s="6">
        <v>66</v>
      </c>
      <c r="I38" s="6">
        <v>89</v>
      </c>
      <c r="J38" s="6">
        <v>102</v>
      </c>
      <c r="K38" s="6">
        <v>120</v>
      </c>
      <c r="L38" s="6">
        <v>125</v>
      </c>
      <c r="M38" s="6">
        <v>128</v>
      </c>
      <c r="N38" s="6">
        <v>131</v>
      </c>
      <c r="O38" s="6">
        <v>91</v>
      </c>
      <c r="P38" s="6">
        <v>96</v>
      </c>
      <c r="Q38" s="6">
        <v>65</v>
      </c>
      <c r="R38" s="6">
        <v>96.9375</v>
      </c>
    </row>
    <row r="39" spans="1:18">
      <c r="A39" s="7" t="s">
        <v>12</v>
      </c>
      <c r="B39" s="6">
        <v>98</v>
      </c>
      <c r="C39" s="6">
        <v>131</v>
      </c>
      <c r="D39" s="6">
        <v>93</v>
      </c>
      <c r="E39" s="6">
        <v>90</v>
      </c>
      <c r="F39" s="6">
        <v>121</v>
      </c>
      <c r="G39" s="6">
        <v>92</v>
      </c>
      <c r="H39" s="6">
        <v>53</v>
      </c>
      <c r="I39" s="6">
        <v>58</v>
      </c>
      <c r="J39" s="6">
        <v>94</v>
      </c>
      <c r="K39" s="6">
        <v>97</v>
      </c>
      <c r="L39" s="6">
        <v>108</v>
      </c>
      <c r="M39" s="6">
        <v>80</v>
      </c>
      <c r="N39" s="6">
        <v>95</v>
      </c>
      <c r="O39" s="6">
        <v>116</v>
      </c>
      <c r="P39" s="6">
        <v>117</v>
      </c>
      <c r="Q39" s="6">
        <v>91</v>
      </c>
      <c r="R39" s="6">
        <v>95.875</v>
      </c>
    </row>
    <row r="40" spans="1:18">
      <c r="A40" s="7" t="s">
        <v>20</v>
      </c>
      <c r="B40" s="6">
        <v>102</v>
      </c>
      <c r="C40" s="6">
        <v>101</v>
      </c>
      <c r="D40" s="6">
        <v>101</v>
      </c>
      <c r="E40" s="6">
        <v>103</v>
      </c>
      <c r="F40" s="6">
        <v>95</v>
      </c>
      <c r="G40" s="6">
        <v>100</v>
      </c>
      <c r="H40" s="6">
        <v>86</v>
      </c>
      <c r="I40" s="6">
        <v>90</v>
      </c>
      <c r="J40" s="6">
        <v>90</v>
      </c>
      <c r="K40" s="6">
        <v>70</v>
      </c>
      <c r="L40" s="6">
        <v>81</v>
      </c>
      <c r="M40" s="6">
        <v>114</v>
      </c>
      <c r="N40" s="6">
        <v>88</v>
      </c>
      <c r="O40" s="6">
        <v>102</v>
      </c>
      <c r="P40" s="6">
        <v>160</v>
      </c>
      <c r="Q40" s="6">
        <v>104</v>
      </c>
      <c r="R40" s="6">
        <v>99.1875</v>
      </c>
    </row>
    <row r="41" spans="1:18">
      <c r="A41" s="7" t="s">
        <v>13</v>
      </c>
      <c r="B41" s="6">
        <v>96</v>
      </c>
      <c r="C41" s="6">
        <v>105</v>
      </c>
      <c r="D41" s="6">
        <v>65</v>
      </c>
      <c r="E41" s="6">
        <v>80</v>
      </c>
      <c r="F41" s="6">
        <v>110</v>
      </c>
      <c r="G41" s="6">
        <v>99</v>
      </c>
      <c r="H41" s="6">
        <v>105</v>
      </c>
      <c r="I41" s="6">
        <v>83</v>
      </c>
      <c r="J41" s="6">
        <v>133</v>
      </c>
      <c r="K41" s="6">
        <v>105</v>
      </c>
      <c r="L41" s="6">
        <v>98</v>
      </c>
      <c r="M41" s="6">
        <v>88</v>
      </c>
      <c r="N41" s="6">
        <v>117</v>
      </c>
      <c r="O41" s="6">
        <v>97</v>
      </c>
      <c r="P41" s="6">
        <v>126</v>
      </c>
      <c r="Q41" s="6">
        <v>97</v>
      </c>
      <c r="R41" s="6">
        <v>100.25</v>
      </c>
    </row>
    <row r="42" spans="1:18">
      <c r="A42" s="7" t="s">
        <v>18</v>
      </c>
      <c r="B42" s="6">
        <v>59</v>
      </c>
      <c r="C42" s="6">
        <v>69</v>
      </c>
      <c r="D42" s="6">
        <v>50</v>
      </c>
      <c r="E42" s="6">
        <v>61</v>
      </c>
      <c r="F42" s="6">
        <v>105</v>
      </c>
      <c r="G42" s="6">
        <v>84</v>
      </c>
      <c r="H42" s="6">
        <v>65</v>
      </c>
      <c r="I42" s="6">
        <v>82</v>
      </c>
      <c r="J42" s="6">
        <v>43</v>
      </c>
      <c r="K42" s="6">
        <v>43</v>
      </c>
      <c r="L42" s="6">
        <v>76</v>
      </c>
      <c r="M42" s="6">
        <v>84</v>
      </c>
      <c r="N42" s="6">
        <v>47</v>
      </c>
      <c r="O42" s="6">
        <v>92</v>
      </c>
      <c r="P42" s="6">
        <v>87</v>
      </c>
      <c r="Q42" s="6">
        <v>61</v>
      </c>
      <c r="R42" s="6">
        <v>69.25</v>
      </c>
    </row>
    <row r="43" spans="1:18">
      <c r="A43" s="7" t="s">
        <v>31</v>
      </c>
      <c r="B43" s="6">
        <v>98</v>
      </c>
      <c r="C43" s="6">
        <v>102</v>
      </c>
      <c r="D43" s="6">
        <v>53</v>
      </c>
      <c r="E43" s="6">
        <v>75</v>
      </c>
      <c r="F43" s="6">
        <v>48</v>
      </c>
      <c r="G43" s="6">
        <v>81</v>
      </c>
      <c r="H43" s="6">
        <v>94</v>
      </c>
      <c r="I43" s="6">
        <v>78</v>
      </c>
      <c r="J43" s="6">
        <v>100</v>
      </c>
      <c r="K43" s="6">
        <v>60</v>
      </c>
      <c r="L43" s="6">
        <v>86</v>
      </c>
      <c r="M43" s="6">
        <v>64</v>
      </c>
      <c r="N43" s="6">
        <v>102</v>
      </c>
      <c r="O43" s="6">
        <v>73</v>
      </c>
      <c r="P43" s="6">
        <v>92</v>
      </c>
      <c r="Q43" s="6">
        <v>48</v>
      </c>
      <c r="R43" s="6">
        <v>78.375</v>
      </c>
    </row>
    <row r="44" spans="1:18">
      <c r="A44" s="7" t="s">
        <v>28</v>
      </c>
      <c r="B44" s="6">
        <v>126</v>
      </c>
      <c r="C44" s="6">
        <v>97</v>
      </c>
      <c r="D44" s="6">
        <v>119</v>
      </c>
      <c r="E44" s="6">
        <v>100</v>
      </c>
      <c r="F44" s="6">
        <v>87</v>
      </c>
      <c r="G44" s="6">
        <v>84</v>
      </c>
      <c r="H44" s="6">
        <v>102</v>
      </c>
      <c r="I44" s="6">
        <v>108</v>
      </c>
      <c r="J44" s="6">
        <v>83</v>
      </c>
      <c r="K44" s="6">
        <v>83</v>
      </c>
      <c r="L44" s="6">
        <v>88</v>
      </c>
      <c r="M44" s="6">
        <v>67</v>
      </c>
      <c r="N44" s="6">
        <v>67</v>
      </c>
      <c r="O44" s="6">
        <v>118</v>
      </c>
      <c r="P44" s="6">
        <v>56</v>
      </c>
      <c r="Q44" s="6">
        <v>105</v>
      </c>
      <c r="R44" s="6">
        <v>93.125</v>
      </c>
    </row>
    <row r="45" spans="1:18">
      <c r="A45" s="7" t="s">
        <v>30</v>
      </c>
      <c r="B45" s="6">
        <v>45</v>
      </c>
      <c r="C45" s="6">
        <v>101</v>
      </c>
      <c r="D45" s="6">
        <v>79</v>
      </c>
      <c r="E45" s="6">
        <v>65</v>
      </c>
      <c r="F45" s="6">
        <v>97</v>
      </c>
      <c r="G45" s="6">
        <v>75</v>
      </c>
      <c r="H45" s="6">
        <v>82</v>
      </c>
      <c r="I45" s="6">
        <v>55</v>
      </c>
      <c r="J45" s="6">
        <v>81</v>
      </c>
      <c r="K45" s="6">
        <v>61</v>
      </c>
      <c r="L45" s="6">
        <v>50</v>
      </c>
      <c r="M45" s="6">
        <v>90</v>
      </c>
      <c r="N45" s="6">
        <v>116</v>
      </c>
      <c r="O45" s="6">
        <v>58</v>
      </c>
      <c r="P45" s="6">
        <v>99</v>
      </c>
      <c r="Q45" s="6">
        <v>34</v>
      </c>
      <c r="R45" s="6">
        <v>74.25</v>
      </c>
    </row>
    <row r="46" spans="1:18">
      <c r="A46" s="7" t="s">
        <v>16</v>
      </c>
      <c r="B46" s="6">
        <v>87</v>
      </c>
      <c r="C46" s="6">
        <v>86</v>
      </c>
      <c r="D46" s="6">
        <v>66</v>
      </c>
      <c r="E46" s="6">
        <v>97</v>
      </c>
      <c r="F46" s="6">
        <v>153</v>
      </c>
      <c r="G46" s="6">
        <v>76</v>
      </c>
      <c r="H46" s="6">
        <v>80</v>
      </c>
      <c r="I46" s="6">
        <v>76</v>
      </c>
      <c r="J46" s="6">
        <v>120</v>
      </c>
      <c r="K46" s="6">
        <v>85</v>
      </c>
      <c r="L46" s="6">
        <v>45</v>
      </c>
      <c r="M46" s="6">
        <v>56</v>
      </c>
      <c r="N46" s="6">
        <v>65</v>
      </c>
      <c r="O46" s="6">
        <v>105</v>
      </c>
      <c r="P46" s="6">
        <v>77</v>
      </c>
      <c r="Q46" s="6">
        <v>76</v>
      </c>
      <c r="R46" s="6">
        <v>84.375</v>
      </c>
    </row>
    <row r="47" spans="1:18">
      <c r="A47" s="7" t="s">
        <v>26</v>
      </c>
      <c r="B47" s="6">
        <v>77</v>
      </c>
      <c r="C47" s="6">
        <v>93</v>
      </c>
      <c r="D47" s="6">
        <v>75</v>
      </c>
      <c r="E47" s="6">
        <v>137</v>
      </c>
      <c r="F47" s="6">
        <v>76</v>
      </c>
      <c r="G47" s="6">
        <v>90</v>
      </c>
      <c r="H47" s="6">
        <v>92</v>
      </c>
      <c r="I47" s="6">
        <v>105</v>
      </c>
      <c r="J47" s="6">
        <v>110</v>
      </c>
      <c r="K47" s="6">
        <v>87</v>
      </c>
      <c r="L47" s="6">
        <v>77</v>
      </c>
      <c r="M47" s="6">
        <v>56</v>
      </c>
      <c r="N47" s="6">
        <v>84</v>
      </c>
      <c r="O47" s="6">
        <v>74</v>
      </c>
      <c r="P47" s="6">
        <v>97</v>
      </c>
      <c r="Q47" s="6">
        <v>98</v>
      </c>
      <c r="R47" s="6">
        <v>89.25</v>
      </c>
    </row>
    <row r="48" spans="1:18">
      <c r="A48" s="7" t="s">
        <v>21</v>
      </c>
      <c r="B48" s="6">
        <v>77</v>
      </c>
      <c r="C48" s="6">
        <v>88</v>
      </c>
      <c r="D48" s="6">
        <v>89</v>
      </c>
      <c r="E48" s="6">
        <v>131</v>
      </c>
      <c r="F48" s="6">
        <v>133</v>
      </c>
      <c r="G48" s="6">
        <v>90</v>
      </c>
      <c r="H48" s="6">
        <v>86</v>
      </c>
      <c r="I48" s="6">
        <v>81</v>
      </c>
      <c r="J48" s="6">
        <v>76</v>
      </c>
      <c r="K48" s="6">
        <v>61</v>
      </c>
      <c r="L48" s="6">
        <v>101</v>
      </c>
      <c r="M48" s="6">
        <v>91</v>
      </c>
      <c r="N48" s="6">
        <v>100</v>
      </c>
      <c r="O48" s="6">
        <v>136</v>
      </c>
      <c r="P48" s="6">
        <v>84</v>
      </c>
      <c r="Q48" s="6">
        <v>94</v>
      </c>
      <c r="R48" s="6">
        <v>94.875</v>
      </c>
    </row>
    <row r="49" spans="1:24">
      <c r="A49" s="7" t="s">
        <v>25</v>
      </c>
      <c r="B49" s="6">
        <v>78</v>
      </c>
      <c r="C49" s="6">
        <v>69</v>
      </c>
      <c r="D49" s="6">
        <v>109</v>
      </c>
      <c r="E49" s="6">
        <v>103</v>
      </c>
      <c r="F49" s="6">
        <v>105</v>
      </c>
      <c r="G49" s="6">
        <v>73</v>
      </c>
      <c r="H49" s="6">
        <v>68</v>
      </c>
      <c r="I49" s="6">
        <v>96</v>
      </c>
      <c r="J49" s="6">
        <v>53</v>
      </c>
      <c r="K49" s="6">
        <v>56</v>
      </c>
      <c r="L49" s="6">
        <v>68</v>
      </c>
      <c r="M49" s="6">
        <v>44</v>
      </c>
      <c r="N49" s="6">
        <v>138</v>
      </c>
      <c r="O49" s="6">
        <v>52</v>
      </c>
      <c r="P49" s="6">
        <v>98</v>
      </c>
      <c r="Q49" s="6">
        <v>88</v>
      </c>
      <c r="R49" s="6">
        <v>81.125</v>
      </c>
    </row>
    <row r="50" spans="1:24">
      <c r="A50" s="7" t="s">
        <v>27</v>
      </c>
      <c r="B50" s="6">
        <v>79</v>
      </c>
      <c r="C50" s="6">
        <v>79</v>
      </c>
      <c r="D50" s="6">
        <v>57</v>
      </c>
      <c r="E50" s="6">
        <v>93</v>
      </c>
      <c r="F50" s="6">
        <v>59</v>
      </c>
      <c r="G50" s="6">
        <v>96</v>
      </c>
      <c r="H50" s="6">
        <v>104</v>
      </c>
      <c r="I50" s="6">
        <v>124</v>
      </c>
      <c r="J50" s="6">
        <v>66</v>
      </c>
      <c r="K50" s="6">
        <v>97</v>
      </c>
      <c r="L50" s="6">
        <v>88</v>
      </c>
      <c r="M50" s="6">
        <v>86</v>
      </c>
      <c r="N50" s="6">
        <v>63</v>
      </c>
      <c r="O50" s="6">
        <v>142</v>
      </c>
      <c r="P50" s="6">
        <v>89</v>
      </c>
      <c r="Q50" s="6">
        <v>95</v>
      </c>
      <c r="R50" s="6">
        <v>88.5625</v>
      </c>
    </row>
    <row r="51" spans="1:24">
      <c r="A51" s="7" t="s">
        <v>29</v>
      </c>
      <c r="B51" s="6">
        <v>87</v>
      </c>
      <c r="C51" s="6">
        <v>45</v>
      </c>
      <c r="D51" s="6">
        <v>77</v>
      </c>
      <c r="E51" s="6">
        <v>82</v>
      </c>
      <c r="F51" s="6">
        <v>61</v>
      </c>
      <c r="G51" s="6">
        <v>64</v>
      </c>
      <c r="H51" s="6">
        <v>46</v>
      </c>
      <c r="I51" s="6">
        <v>92</v>
      </c>
      <c r="J51" s="6">
        <v>84</v>
      </c>
      <c r="K51" s="6">
        <v>75</v>
      </c>
      <c r="L51" s="6">
        <v>98</v>
      </c>
      <c r="M51" s="6">
        <v>50</v>
      </c>
      <c r="N51" s="6">
        <v>69</v>
      </c>
      <c r="O51" s="6">
        <v>56</v>
      </c>
      <c r="P51" s="6">
        <v>72</v>
      </c>
      <c r="Q51" s="6">
        <v>52</v>
      </c>
      <c r="R51" s="6">
        <v>69.375</v>
      </c>
    </row>
    <row r="52" spans="1:24">
      <c r="A52" s="4" t="s">
        <v>38</v>
      </c>
      <c r="B52" s="6">
        <v>89.625</v>
      </c>
      <c r="C52" s="6">
        <v>87.625</v>
      </c>
      <c r="D52" s="6">
        <v>77.9375</v>
      </c>
      <c r="E52" s="6">
        <v>92.9375</v>
      </c>
      <c r="F52" s="6">
        <v>90.5625</v>
      </c>
      <c r="G52" s="6">
        <v>83</v>
      </c>
      <c r="H52" s="6">
        <v>80.3125</v>
      </c>
      <c r="I52" s="6">
        <v>83.8125</v>
      </c>
      <c r="J52" s="6">
        <v>89.5</v>
      </c>
      <c r="K52" s="6">
        <v>78.875</v>
      </c>
      <c r="L52" s="6">
        <v>85.6875</v>
      </c>
      <c r="M52" s="6">
        <v>79.125</v>
      </c>
      <c r="N52" s="6">
        <v>86.6875</v>
      </c>
      <c r="O52" s="6">
        <v>90.5</v>
      </c>
      <c r="P52" s="6">
        <v>93.4375</v>
      </c>
      <c r="Q52" s="6">
        <v>75.875</v>
      </c>
      <c r="R52" s="6">
        <v>85.34375</v>
      </c>
    </row>
    <row r="54" spans="1:24">
      <c r="B54" s="6">
        <f>STDEVP(B36:B51)</f>
        <v>22.206066175709736</v>
      </c>
      <c r="C54" s="6">
        <f t="shared" ref="C54:R54" si="18">STDEVP(C36:C51)</f>
        <v>19.133984817596151</v>
      </c>
      <c r="D54" s="6">
        <f t="shared" si="18"/>
        <v>22.650796757509436</v>
      </c>
      <c r="E54" s="6">
        <f t="shared" si="18"/>
        <v>21.419817780504111</v>
      </c>
      <c r="F54" s="6">
        <f t="shared" si="18"/>
        <v>29.131101828629827</v>
      </c>
      <c r="G54" s="6">
        <f t="shared" si="18"/>
        <v>10.857025375304232</v>
      </c>
      <c r="H54" s="6">
        <f t="shared" si="18"/>
        <v>18.583321655452234</v>
      </c>
      <c r="I54" s="6">
        <f t="shared" si="18"/>
        <v>18.56818094887057</v>
      </c>
      <c r="J54" s="6">
        <f t="shared" si="18"/>
        <v>22.508331790694751</v>
      </c>
      <c r="K54" s="6">
        <f t="shared" si="18"/>
        <v>20.587845321936921</v>
      </c>
      <c r="L54" s="6">
        <f t="shared" si="18"/>
        <v>19.499098536855492</v>
      </c>
      <c r="M54" s="6">
        <f t="shared" si="18"/>
        <v>21.782662256941872</v>
      </c>
      <c r="N54" s="6">
        <f t="shared" si="18"/>
        <v>28.161850858031332</v>
      </c>
      <c r="O54" s="6">
        <f t="shared" si="18"/>
        <v>27.219019085925929</v>
      </c>
      <c r="P54" s="6">
        <f t="shared" si="18"/>
        <v>24.420710344910116</v>
      </c>
      <c r="Q54" s="6">
        <f t="shared" si="18"/>
        <v>22.568991448445363</v>
      </c>
      <c r="R54" s="6">
        <f t="shared" si="18"/>
        <v>10.69708999564835</v>
      </c>
      <c r="S54" s="8"/>
      <c r="T54" s="8"/>
      <c r="U54" s="8"/>
      <c r="V54" s="8"/>
      <c r="W54" s="8"/>
      <c r="X54" s="8"/>
    </row>
    <row r="55" spans="1:24">
      <c r="S55" s="26" t="s">
        <v>280</v>
      </c>
      <c r="T55" s="26"/>
      <c r="U55" s="26" t="s">
        <v>281</v>
      </c>
      <c r="V55" s="26"/>
      <c r="W55" s="26" t="s">
        <v>22</v>
      </c>
      <c r="X55" s="26"/>
    </row>
    <row r="56" spans="1:24">
      <c r="A56" s="7" t="s">
        <v>11</v>
      </c>
      <c r="B56" s="6">
        <f>(B36-B$52)/B$54</f>
        <v>0.37714919579772543</v>
      </c>
      <c r="C56" s="6">
        <f t="shared" ref="C56:R67" si="19">(C36-C$52)/C$54</f>
        <v>7.1861664630125097E-2</v>
      </c>
      <c r="D56" s="6">
        <f t="shared" si="19"/>
        <v>1.4596616778629989</v>
      </c>
      <c r="E56" s="6">
        <f t="shared" si="19"/>
        <v>9.6289334537534965E-2</v>
      </c>
      <c r="F56" s="6">
        <f t="shared" si="19"/>
        <v>-0.91182613538821167</v>
      </c>
      <c r="G56" s="6">
        <f t="shared" si="19"/>
        <v>-0.1842125196234016</v>
      </c>
      <c r="H56" s="6">
        <f t="shared" si="19"/>
        <v>1.0594177061033545</v>
      </c>
      <c r="I56" s="6">
        <f t="shared" si="19"/>
        <v>-1.3901469439078293</v>
      </c>
      <c r="J56" s="6">
        <f t="shared" si="19"/>
        <v>0.19992596705280313</v>
      </c>
      <c r="K56" s="6">
        <f t="shared" si="19"/>
        <v>1.0260908642776096</v>
      </c>
      <c r="L56" s="6">
        <f t="shared" si="19"/>
        <v>0.32373291452774927</v>
      </c>
      <c r="M56" s="6">
        <f t="shared" si="19"/>
        <v>0.1778937741535741</v>
      </c>
      <c r="N56" s="6">
        <f t="shared" si="19"/>
        <v>-1.551300737307221</v>
      </c>
      <c r="O56" s="6">
        <f t="shared" si="19"/>
        <v>-0.71641082797442968</v>
      </c>
      <c r="P56" s="6">
        <f t="shared" si="19"/>
        <v>-0.38645477001724521</v>
      </c>
      <c r="Q56" s="6">
        <f t="shared" si="19"/>
        <v>-1.146484549790654</v>
      </c>
      <c r="R56" s="6">
        <f t="shared" si="19"/>
        <v>-0.30674230106831252</v>
      </c>
      <c r="S56" s="6">
        <f>AVERAGE(B56:Q56)</f>
        <v>-9.3425836566594811E-2</v>
      </c>
      <c r="T56" s="6">
        <f>IF(S56&lt;0, -SQRT(-S56), SQRT(S56))</f>
        <v>-0.30565640279011791</v>
      </c>
      <c r="U56" s="6">
        <f>AVERAGE(B56:N56)</f>
        <v>5.8041289439754756E-2</v>
      </c>
      <c r="V56" s="6">
        <f>IF(U56&lt;0, -SQRT(-U56), SQRT(U56))</f>
        <v>0.24091759885851999</v>
      </c>
      <c r="W56" s="6">
        <f>AVERAGE(O56:Q56)</f>
        <v>-0.74978338259410959</v>
      </c>
      <c r="X56" s="6">
        <f>IF(W56&lt;0, -SQRT(-W56), SQRT(W56))</f>
        <v>-0.86590033063517746</v>
      </c>
    </row>
    <row r="57" spans="1:24">
      <c r="A57" s="7" t="s">
        <v>10</v>
      </c>
      <c r="B57" s="6">
        <f t="shared" ref="B57:Q67" si="20">(B37-B$52)/B$54</f>
        <v>-0.16324368176319459</v>
      </c>
      <c r="C57" s="6">
        <f t="shared" si="20"/>
        <v>-0.81660982534233073</v>
      </c>
      <c r="D57" s="6">
        <f t="shared" si="20"/>
        <v>-1.012657534547676</v>
      </c>
      <c r="E57" s="6">
        <f t="shared" si="20"/>
        <v>-1.3976542801054317</v>
      </c>
      <c r="F57" s="6">
        <f t="shared" si="20"/>
        <v>-1.2894294291019182</v>
      </c>
      <c r="G57" s="6">
        <f t="shared" si="20"/>
        <v>-1.8421251962340159</v>
      </c>
      <c r="H57" s="6">
        <f t="shared" si="20"/>
        <v>-1.3082967862673172</v>
      </c>
      <c r="I57" s="6">
        <f t="shared" si="20"/>
        <v>-0.95930237049329625</v>
      </c>
      <c r="J57" s="6">
        <f t="shared" si="20"/>
        <v>0.59977790115840934</v>
      </c>
      <c r="K57" s="6">
        <f t="shared" si="20"/>
        <v>-0.81965838270696634</v>
      </c>
      <c r="L57" s="6">
        <f t="shared" si="20"/>
        <v>0.22116407032093763</v>
      </c>
      <c r="M57" s="6">
        <f t="shared" si="20"/>
        <v>0.26970991565219299</v>
      </c>
      <c r="N57" s="6">
        <f t="shared" si="20"/>
        <v>-0.8766291720119489</v>
      </c>
      <c r="O57" s="6">
        <f t="shared" si="20"/>
        <v>-0.93684492888963888</v>
      </c>
      <c r="P57" s="6">
        <f t="shared" si="20"/>
        <v>-1.3282783154897368</v>
      </c>
      <c r="Q57" s="6">
        <f t="shared" si="20"/>
        <v>-0.88063305998412544</v>
      </c>
      <c r="R57" s="6">
        <f t="shared" si="19"/>
        <v>-1.5629250578242591</v>
      </c>
      <c r="S57" s="6">
        <f t="shared" ref="S57:S67" si="21">AVERAGE(B57:Q57)</f>
        <v>-0.78379444223787853</v>
      </c>
      <c r="T57" s="6">
        <f t="shared" ref="T57" si="22">IF(S57&lt;0, -SQRT(-S57), SQRT(S57))</f>
        <v>-0.88532166032345472</v>
      </c>
      <c r="U57" s="6">
        <f t="shared" ref="U57:U67" si="23">AVERAGE(B57:N57)</f>
        <v>-0.72268882857250416</v>
      </c>
      <c r="V57" s="6">
        <f t="shared" ref="V57" si="24">IF(U57&lt;0, -SQRT(-U57), SQRT(U57))</f>
        <v>-0.85011106837430617</v>
      </c>
      <c r="W57" s="6">
        <f t="shared" ref="W57:W67" si="25">AVERAGE(O57:Q57)</f>
        <v>-1.0485854347878336</v>
      </c>
      <c r="X57" s="6">
        <f t="shared" ref="X57:X71" si="26">IF(W57&lt;0, -SQRT(-W57), SQRT(W57))</f>
        <v>-1.0240046068196342</v>
      </c>
    </row>
    <row r="58" spans="1:24">
      <c r="A58" s="7" t="s">
        <v>14</v>
      </c>
      <c r="B58" s="6">
        <f t="shared" si="20"/>
        <v>2.313557007057689</v>
      </c>
      <c r="C58" s="6">
        <f t="shared" si="19"/>
        <v>-0.6598207388766032</v>
      </c>
      <c r="D58" s="6">
        <f t="shared" si="19"/>
        <v>-1.3216974360990104</v>
      </c>
      <c r="E58" s="6">
        <f t="shared" si="19"/>
        <v>0.88994687981661103</v>
      </c>
      <c r="F58" s="6">
        <f t="shared" si="19"/>
        <v>-0.29392983658396471</v>
      </c>
      <c r="G58" s="6">
        <f t="shared" si="19"/>
        <v>-0.27631877943510241</v>
      </c>
      <c r="H58" s="6">
        <f t="shared" si="19"/>
        <v>-0.77017985618307361</v>
      </c>
      <c r="I58" s="6">
        <f t="shared" si="19"/>
        <v>0.27937577807348629</v>
      </c>
      <c r="J58" s="6">
        <f t="shared" si="19"/>
        <v>0.55534990848000865</v>
      </c>
      <c r="K58" s="6">
        <f t="shared" si="19"/>
        <v>1.9975378363747551</v>
      </c>
      <c r="L58" s="6">
        <f t="shared" si="19"/>
        <v>2.0161188439401414</v>
      </c>
      <c r="M58" s="6">
        <f t="shared" si="19"/>
        <v>2.243756957872499</v>
      </c>
      <c r="N58" s="6">
        <f t="shared" si="19"/>
        <v>1.5734938809024601</v>
      </c>
      <c r="O58" s="6">
        <f t="shared" si="19"/>
        <v>1.8369508409600763E-2</v>
      </c>
      <c r="P58" s="6">
        <f t="shared" si="19"/>
        <v>0.10493142762057651</v>
      </c>
      <c r="Q58" s="6">
        <f t="shared" si="19"/>
        <v>-0.48185582527433279</v>
      </c>
      <c r="R58" s="6">
        <f t="shared" si="19"/>
        <v>1.0838227971080376</v>
      </c>
      <c r="S58" s="6">
        <f t="shared" si="21"/>
        <v>0.51178972225598374</v>
      </c>
      <c r="T58" s="6">
        <f t="shared" ref="T58" si="27">IF(S58&lt;0, -SQRT(-S58), SQRT(S58))</f>
        <v>0.71539480166966807</v>
      </c>
      <c r="U58" s="6">
        <f t="shared" si="23"/>
        <v>0.65747618810306885</v>
      </c>
      <c r="V58" s="6">
        <f t="shared" ref="V58" si="28">IF(U58&lt;0, -SQRT(-U58), SQRT(U58))</f>
        <v>0.8108490538337384</v>
      </c>
      <c r="W58" s="6">
        <f t="shared" si="25"/>
        <v>-0.11951829641471851</v>
      </c>
      <c r="X58" s="6">
        <f t="shared" si="26"/>
        <v>-0.34571418312634861</v>
      </c>
    </row>
    <row r="59" spans="1:24">
      <c r="A59" s="7" t="s">
        <v>12</v>
      </c>
      <c r="B59" s="6">
        <f t="shared" si="20"/>
        <v>0.37714919579772543</v>
      </c>
      <c r="C59" s="6">
        <f t="shared" si="19"/>
        <v>2.2669088751503099</v>
      </c>
      <c r="D59" s="6">
        <f t="shared" si="19"/>
        <v>0.66498764530242482</v>
      </c>
      <c r="E59" s="6">
        <f t="shared" si="19"/>
        <v>-0.13713935525042859</v>
      </c>
      <c r="F59" s="6">
        <f t="shared" si="19"/>
        <v>1.0448454774919036</v>
      </c>
      <c r="G59" s="6">
        <f t="shared" si="19"/>
        <v>0.82895633830530724</v>
      </c>
      <c r="H59" s="6">
        <f t="shared" si="19"/>
        <v>-1.4697318652925904</v>
      </c>
      <c r="I59" s="6">
        <f t="shared" si="19"/>
        <v>-1.3901469439078293</v>
      </c>
      <c r="J59" s="6">
        <f t="shared" si="19"/>
        <v>0.19992596705280313</v>
      </c>
      <c r="K59" s="6">
        <f t="shared" si="19"/>
        <v>0.88037381846303797</v>
      </c>
      <c r="L59" s="6">
        <f t="shared" si="19"/>
        <v>1.1442836681822426</v>
      </c>
      <c r="M59" s="6">
        <f t="shared" si="19"/>
        <v>4.0169561905645766E-2</v>
      </c>
      <c r="N59" s="6">
        <f t="shared" si="19"/>
        <v>0.29516880981668153</v>
      </c>
      <c r="O59" s="6">
        <f t="shared" si="19"/>
        <v>0.93684492888963888</v>
      </c>
      <c r="P59" s="6">
        <f t="shared" si="19"/>
        <v>0.96485727348676453</v>
      </c>
      <c r="Q59" s="6">
        <f t="shared" si="19"/>
        <v>0.67016729722062374</v>
      </c>
      <c r="R59" s="6">
        <f t="shared" si="19"/>
        <v>0.98449671866686972</v>
      </c>
      <c r="S59" s="6">
        <f t="shared" si="21"/>
        <v>0.45735129328839125</v>
      </c>
      <c r="T59" s="6">
        <f t="shared" ref="T59" si="29">IF(S59&lt;0, -SQRT(-S59), SQRT(S59))</f>
        <v>0.67627752682489106</v>
      </c>
      <c r="U59" s="6">
        <f>AVERAGE(B59:N59)</f>
        <v>0.36505778407824874</v>
      </c>
      <c r="V59" s="6">
        <f t="shared" ref="V59" si="30">IF(U59&lt;0, -SQRT(-U59), SQRT(U59))</f>
        <v>0.60420011923058137</v>
      </c>
      <c r="W59" s="6">
        <f t="shared" si="25"/>
        <v>0.85728983319900909</v>
      </c>
      <c r="X59" s="6">
        <f t="shared" si="26"/>
        <v>0.92589947251254501</v>
      </c>
    </row>
    <row r="60" spans="1:24">
      <c r="A60" s="7" t="s">
        <v>20</v>
      </c>
      <c r="B60" s="6">
        <f t="shared" si="20"/>
        <v>0.55728015498469885</v>
      </c>
      <c r="C60" s="6">
        <f t="shared" si="19"/>
        <v>0.69901801049303514</v>
      </c>
      <c r="D60" s="6">
        <f t="shared" si="19"/>
        <v>1.0181761042182356</v>
      </c>
      <c r="E60" s="6">
        <f t="shared" si="19"/>
        <v>0.46977523819827666</v>
      </c>
      <c r="F60" s="6">
        <f t="shared" si="19"/>
        <v>0.15232860144132476</v>
      </c>
      <c r="G60" s="6">
        <f t="shared" si="19"/>
        <v>1.5658064167989136</v>
      </c>
      <c r="H60" s="6">
        <f t="shared" si="19"/>
        <v>0.30605400398541355</v>
      </c>
      <c r="I60" s="6">
        <f t="shared" si="19"/>
        <v>0.33323134975030289</v>
      </c>
      <c r="J60" s="6">
        <f t="shared" si="19"/>
        <v>2.2213996339200348E-2</v>
      </c>
      <c r="K60" s="6">
        <f t="shared" si="19"/>
        <v>-0.43107959386810824</v>
      </c>
      <c r="L60" s="6">
        <f t="shared" si="19"/>
        <v>-0.24039572860971481</v>
      </c>
      <c r="M60" s="6">
        <f t="shared" si="19"/>
        <v>1.6010439673821668</v>
      </c>
      <c r="N60" s="6">
        <f t="shared" si="19"/>
        <v>4.6605601550002346E-2</v>
      </c>
      <c r="O60" s="6">
        <f t="shared" si="19"/>
        <v>0.42249869342081753</v>
      </c>
      <c r="P60" s="6">
        <f t="shared" si="19"/>
        <v>2.7256578150222923</v>
      </c>
      <c r="Q60" s="6">
        <f t="shared" si="19"/>
        <v>1.2461788584681022</v>
      </c>
      <c r="R60" s="6">
        <f t="shared" si="19"/>
        <v>1.2941603749834518</v>
      </c>
      <c r="S60" s="6">
        <f t="shared" si="21"/>
        <v>0.65589959309843504</v>
      </c>
      <c r="T60" s="6">
        <f t="shared" ref="T60" si="31">IF(S60&lt;0, -SQRT(-S60), SQRT(S60))</f>
        <v>0.8098762825879241</v>
      </c>
      <c r="U60" s="6">
        <f t="shared" si="23"/>
        <v>0.46923524020490365</v>
      </c>
      <c r="V60" s="6">
        <f t="shared" ref="V60" si="32">IF(U60&lt;0, -SQRT(-U60), SQRT(U60))</f>
        <v>0.68500747456133915</v>
      </c>
      <c r="W60" s="6">
        <f t="shared" si="25"/>
        <v>1.4647784556370709</v>
      </c>
      <c r="X60" s="6">
        <f t="shared" si="26"/>
        <v>1.2102803210979971</v>
      </c>
    </row>
    <row r="61" spans="1:24">
      <c r="A61" s="7" t="s">
        <v>13</v>
      </c>
      <c r="B61" s="6">
        <f t="shared" si="20"/>
        <v>0.28708371620423878</v>
      </c>
      <c r="C61" s="6">
        <f t="shared" si="19"/>
        <v>0.9080701257806717</v>
      </c>
      <c r="D61" s="6">
        <f t="shared" si="19"/>
        <v>-0.57117196090291267</v>
      </c>
      <c r="E61" s="6">
        <f t="shared" si="19"/>
        <v>-0.60399673482635563</v>
      </c>
      <c r="F61" s="6">
        <f t="shared" si="19"/>
        <v>0.66724218377819722</v>
      </c>
      <c r="G61" s="6">
        <f t="shared" si="19"/>
        <v>1.4737001569872128</v>
      </c>
      <c r="H61" s="6">
        <f t="shared" si="19"/>
        <v>1.3284761711454764</v>
      </c>
      <c r="I61" s="6">
        <f t="shared" si="19"/>
        <v>-4.3757651987413514E-2</v>
      </c>
      <c r="J61" s="6">
        <f t="shared" si="19"/>
        <v>1.9326176815104303</v>
      </c>
      <c r="K61" s="6">
        <f t="shared" si="19"/>
        <v>1.268952607301896</v>
      </c>
      <c r="L61" s="6">
        <f t="shared" si="19"/>
        <v>0.63143944714818423</v>
      </c>
      <c r="M61" s="6">
        <f t="shared" si="19"/>
        <v>0.40743412790012129</v>
      </c>
      <c r="N61" s="6">
        <f t="shared" si="19"/>
        <v>1.0763674643691019</v>
      </c>
      <c r="O61" s="6">
        <f t="shared" si="19"/>
        <v>0.2388036093248099</v>
      </c>
      <c r="P61" s="6">
        <f t="shared" si="19"/>
        <v>1.3333969217151309</v>
      </c>
      <c r="Q61" s="6">
        <f t="shared" si="19"/>
        <v>0.93601878702715224</v>
      </c>
      <c r="R61" s="6">
        <f t="shared" si="19"/>
        <v>1.3934864534246199</v>
      </c>
      <c r="S61" s="6">
        <f t="shared" si="21"/>
        <v>0.70441729077974635</v>
      </c>
      <c r="T61" s="6">
        <f t="shared" ref="T61" si="33">IF(S61&lt;0, -SQRT(-S61), SQRT(S61))</f>
        <v>0.83929571116487089</v>
      </c>
      <c r="U61" s="6">
        <f t="shared" si="23"/>
        <v>0.67403517956991144</v>
      </c>
      <c r="V61" s="6">
        <f t="shared" ref="V61" si="34">IF(U61&lt;0, -SQRT(-U61), SQRT(U61))</f>
        <v>0.82099645527243992</v>
      </c>
      <c r="W61" s="6">
        <f t="shared" si="25"/>
        <v>0.8360731060223644</v>
      </c>
      <c r="X61" s="6">
        <f t="shared" si="26"/>
        <v>0.91437033308302629</v>
      </c>
    </row>
    <row r="62" spans="1:24">
      <c r="A62" s="7" t="s">
        <v>18</v>
      </c>
      <c r="B62" s="6">
        <f t="shared" si="20"/>
        <v>-1.3791276562752648</v>
      </c>
      <c r="C62" s="6">
        <f t="shared" si="19"/>
        <v>-0.97339891180805815</v>
      </c>
      <c r="D62" s="6">
        <f t="shared" si="19"/>
        <v>-1.2334003213700577</v>
      </c>
      <c r="E62" s="6">
        <f t="shared" si="19"/>
        <v>-1.491025756020617</v>
      </c>
      <c r="F62" s="6">
        <f t="shared" si="19"/>
        <v>0.49560432299923973</v>
      </c>
      <c r="G62" s="6">
        <f t="shared" si="19"/>
        <v>9.21062598117008E-2</v>
      </c>
      <c r="H62" s="6">
        <f t="shared" si="19"/>
        <v>-0.82399154919149797</v>
      </c>
      <c r="I62" s="6">
        <f t="shared" si="19"/>
        <v>-9.7613223664230142E-2</v>
      </c>
      <c r="J62" s="6">
        <f t="shared" si="19"/>
        <v>-2.0659016595456325</v>
      </c>
      <c r="K62" s="6">
        <f t="shared" si="19"/>
        <v>-1.7425330061992543</v>
      </c>
      <c r="L62" s="6">
        <f t="shared" si="19"/>
        <v>-0.49681783912674393</v>
      </c>
      <c r="M62" s="6">
        <f t="shared" si="19"/>
        <v>0.22380184490288355</v>
      </c>
      <c r="N62" s="6">
        <f t="shared" si="19"/>
        <v>-1.40926461829769</v>
      </c>
      <c r="O62" s="6">
        <f t="shared" si="19"/>
        <v>5.5108525228802288E-2</v>
      </c>
      <c r="P62" s="6">
        <f t="shared" si="19"/>
        <v>-0.26360822060778977</v>
      </c>
      <c r="Q62" s="6">
        <f t="shared" si="19"/>
        <v>-0.65909015181201847</v>
      </c>
      <c r="R62" s="6">
        <f t="shared" si="19"/>
        <v>-1.5044979528588662</v>
      </c>
      <c r="S62" s="6">
        <f t="shared" si="21"/>
        <v>-0.73557199756101432</v>
      </c>
      <c r="T62" s="6">
        <f t="shared" ref="T62" si="35">IF(S62&lt;0, -SQRT(-S62), SQRT(S62))</f>
        <v>-0.8576549408480163</v>
      </c>
      <c r="U62" s="6">
        <f t="shared" si="23"/>
        <v>-0.83858170106040175</v>
      </c>
      <c r="V62" s="6">
        <f t="shared" ref="V62" si="36">IF(U62&lt;0, -SQRT(-U62), SQRT(U62))</f>
        <v>-0.91574106660147214</v>
      </c>
      <c r="W62" s="6">
        <f t="shared" si="25"/>
        <v>-0.28919661573033534</v>
      </c>
      <c r="X62" s="6">
        <f t="shared" si="26"/>
        <v>-0.5377700398221672</v>
      </c>
    </row>
    <row r="63" spans="1:24">
      <c r="A63" s="7" t="s">
        <v>31</v>
      </c>
      <c r="B63" s="6">
        <f t="shared" si="20"/>
        <v>0.37714919579772543</v>
      </c>
      <c r="C63" s="6">
        <f t="shared" si="19"/>
        <v>0.75128103931494428</v>
      </c>
      <c r="D63" s="6">
        <f t="shared" si="19"/>
        <v>-1.1009546492766287</v>
      </c>
      <c r="E63" s="6">
        <f t="shared" si="19"/>
        <v>-0.83742542461431924</v>
      </c>
      <c r="F63" s="6">
        <f t="shared" si="19"/>
        <v>-1.4610672898808756</v>
      </c>
      <c r="G63" s="6">
        <f t="shared" si="19"/>
        <v>-0.1842125196234016</v>
      </c>
      <c r="H63" s="6">
        <f t="shared" si="19"/>
        <v>0.73654754805280842</v>
      </c>
      <c r="I63" s="6">
        <f t="shared" si="19"/>
        <v>-0.31303551037149668</v>
      </c>
      <c r="J63" s="6">
        <f t="shared" si="19"/>
        <v>0.46649392312320731</v>
      </c>
      <c r="K63" s="6">
        <f t="shared" si="19"/>
        <v>-0.91680307991668086</v>
      </c>
      <c r="L63" s="6">
        <f t="shared" si="19"/>
        <v>1.602638190731432E-2</v>
      </c>
      <c r="M63" s="6">
        <f t="shared" si="19"/>
        <v>-0.69435957008330529</v>
      </c>
      <c r="N63" s="6">
        <f t="shared" si="19"/>
        <v>0.54373201808336069</v>
      </c>
      <c r="O63" s="6">
        <f t="shared" si="19"/>
        <v>-0.64293279433602668</v>
      </c>
      <c r="P63" s="6">
        <f t="shared" si="19"/>
        <v>-5.8863971592030731E-2</v>
      </c>
      <c r="Q63" s="6">
        <f t="shared" si="19"/>
        <v>-1.2351017130594968</v>
      </c>
      <c r="R63" s="6">
        <f t="shared" si="19"/>
        <v>-0.65146222036413037</v>
      </c>
      <c r="S63" s="6">
        <f t="shared" si="21"/>
        <v>-0.28459540102968145</v>
      </c>
      <c r="T63" s="6">
        <f t="shared" ref="T63" si="37">IF(S63&lt;0, -SQRT(-S63), SQRT(S63))</f>
        <v>-0.53347483636033055</v>
      </c>
      <c r="U63" s="6">
        <f t="shared" si="23"/>
        <v>-0.20127907211441143</v>
      </c>
      <c r="V63" s="6">
        <f t="shared" ref="V63" si="38">IF(U63&lt;0, -SQRT(-U63), SQRT(U63))</f>
        <v>-0.44864136246495534</v>
      </c>
      <c r="W63" s="6">
        <f t="shared" si="25"/>
        <v>-0.64563282632918473</v>
      </c>
      <c r="X63" s="6">
        <f t="shared" si="26"/>
        <v>-0.80351280408540149</v>
      </c>
    </row>
    <row r="64" spans="1:24">
      <c r="A64" s="7" t="s">
        <v>28</v>
      </c>
      <c r="B64" s="6">
        <f t="shared" si="20"/>
        <v>1.6380659101065389</v>
      </c>
      <c r="C64" s="6">
        <f t="shared" si="19"/>
        <v>0.48996589520539841</v>
      </c>
      <c r="D64" s="6">
        <f t="shared" si="19"/>
        <v>1.8128501367788097</v>
      </c>
      <c r="E64" s="6">
        <f t="shared" si="19"/>
        <v>0.32971802432549852</v>
      </c>
      <c r="F64" s="6">
        <f t="shared" si="19"/>
        <v>-0.12229197580500721</v>
      </c>
      <c r="G64" s="6">
        <f t="shared" si="19"/>
        <v>9.21062598117008E-2</v>
      </c>
      <c r="H64" s="6">
        <f t="shared" si="19"/>
        <v>1.1670410921202032</v>
      </c>
      <c r="I64" s="6">
        <f t="shared" si="19"/>
        <v>1.3026316399330022</v>
      </c>
      <c r="J64" s="6">
        <f t="shared" si="19"/>
        <v>-0.28878195240960453</v>
      </c>
      <c r="K64" s="6">
        <f t="shared" si="19"/>
        <v>0.20036093799503621</v>
      </c>
      <c r="L64" s="6">
        <f t="shared" si="19"/>
        <v>0.11859522611412597</v>
      </c>
      <c r="M64" s="6">
        <f t="shared" si="19"/>
        <v>-0.55663535783537699</v>
      </c>
      <c r="N64" s="6">
        <f t="shared" si="19"/>
        <v>-0.69908402325003516</v>
      </c>
      <c r="O64" s="6">
        <f t="shared" si="19"/>
        <v>1.0103229625280419</v>
      </c>
      <c r="P64" s="6">
        <f t="shared" si="19"/>
        <v>-1.533022564505496</v>
      </c>
      <c r="Q64" s="6">
        <f t="shared" si="19"/>
        <v>1.2904874401025235</v>
      </c>
      <c r="R64" s="6">
        <f t="shared" si="19"/>
        <v>0.72741745681914116</v>
      </c>
      <c r="S64" s="6">
        <f t="shared" si="21"/>
        <v>0.39077060320095991</v>
      </c>
      <c r="T64" s="6">
        <f t="shared" ref="T64" si="39">IF(S64&lt;0, -SQRT(-S64), SQRT(S64))</f>
        <v>0.62511647170824092</v>
      </c>
      <c r="U64" s="6">
        <f t="shared" si="23"/>
        <v>0.42188783177617611</v>
      </c>
      <c r="V64" s="6">
        <f t="shared" ref="V64" si="40">IF(U64&lt;0, -SQRT(-U64), SQRT(U64))</f>
        <v>0.64952893066912432</v>
      </c>
      <c r="W64" s="6">
        <f t="shared" si="25"/>
        <v>0.25592927937502313</v>
      </c>
      <c r="X64" s="6">
        <f t="shared" si="26"/>
        <v>0.50589453384576433</v>
      </c>
    </row>
    <row r="65" spans="1:24">
      <c r="A65" s="7" t="s">
        <v>30</v>
      </c>
      <c r="B65" s="6">
        <f t="shared" si="20"/>
        <v>-2.0095860134296717</v>
      </c>
      <c r="C65" s="6">
        <f t="shared" si="19"/>
        <v>0.69901801049303514</v>
      </c>
      <c r="D65" s="6">
        <f t="shared" si="19"/>
        <v>4.6907842199756113E-2</v>
      </c>
      <c r="E65" s="6">
        <f t="shared" si="19"/>
        <v>-1.3042828041902463</v>
      </c>
      <c r="F65" s="6">
        <f t="shared" si="19"/>
        <v>0.22098374575290775</v>
      </c>
      <c r="G65" s="6">
        <f t="shared" si="19"/>
        <v>-0.7368500784936064</v>
      </c>
      <c r="H65" s="6">
        <f t="shared" si="19"/>
        <v>9.0807231951716111E-2</v>
      </c>
      <c r="I65" s="6">
        <f t="shared" si="19"/>
        <v>-1.5517136589382792</v>
      </c>
      <c r="J65" s="6">
        <f t="shared" si="19"/>
        <v>-0.37763793776640592</v>
      </c>
      <c r="K65" s="6">
        <f t="shared" si="19"/>
        <v>-0.8682307313118236</v>
      </c>
      <c r="L65" s="6">
        <f t="shared" si="19"/>
        <v>-1.8302128138152955</v>
      </c>
      <c r="M65" s="6">
        <f t="shared" si="19"/>
        <v>0.49925026939874018</v>
      </c>
      <c r="N65" s="6">
        <f t="shared" si="19"/>
        <v>1.0408584346167191</v>
      </c>
      <c r="O65" s="6">
        <f t="shared" si="19"/>
        <v>-1.1940180466240495</v>
      </c>
      <c r="P65" s="6">
        <f t="shared" si="19"/>
        <v>0.22777797703003194</v>
      </c>
      <c r="Q65" s="6">
        <f t="shared" si="19"/>
        <v>-1.8554218559413964</v>
      </c>
      <c r="R65" s="6">
        <f t="shared" si="19"/>
        <v>-1.0370811131357234</v>
      </c>
      <c r="S65" s="6">
        <f t="shared" si="21"/>
        <v>-0.55639690181674184</v>
      </c>
      <c r="T65" s="6">
        <f t="shared" ref="T65" si="41">IF(S65&lt;0, -SQRT(-S65), SQRT(S65))</f>
        <v>-0.7459201712091863</v>
      </c>
      <c r="U65" s="6">
        <f t="shared" si="23"/>
        <v>-0.46774526950249656</v>
      </c>
      <c r="V65" s="6">
        <f t="shared" ref="V65" si="42">IF(U65&lt;0, -SQRT(-U65), SQRT(U65))</f>
        <v>-0.68391905186395896</v>
      </c>
      <c r="W65" s="6">
        <f t="shared" si="25"/>
        <v>-0.94055397517847139</v>
      </c>
      <c r="X65" s="6">
        <f t="shared" si="26"/>
        <v>-0.96982162028822161</v>
      </c>
    </row>
    <row r="66" spans="1:24">
      <c r="A66" s="7" t="s">
        <v>16</v>
      </c>
      <c r="B66" s="6">
        <f t="shared" si="20"/>
        <v>-0.11821094196645127</v>
      </c>
      <c r="C66" s="6">
        <f t="shared" si="19"/>
        <v>-8.4927421835602396E-2</v>
      </c>
      <c r="D66" s="6">
        <f t="shared" si="19"/>
        <v>-0.52702340353843624</v>
      </c>
      <c r="E66" s="6">
        <f t="shared" si="19"/>
        <v>0.18966081045272037</v>
      </c>
      <c r="F66" s="6">
        <f t="shared" si="19"/>
        <v>2.1433277864772315</v>
      </c>
      <c r="G66" s="6">
        <f t="shared" si="19"/>
        <v>-0.64474381868190556</v>
      </c>
      <c r="H66" s="6">
        <f t="shared" si="19"/>
        <v>-1.6816154065132611E-2</v>
      </c>
      <c r="I66" s="6">
        <f t="shared" si="19"/>
        <v>-0.42074665372512993</v>
      </c>
      <c r="J66" s="6">
        <f t="shared" si="19"/>
        <v>1.3550537766912212</v>
      </c>
      <c r="K66" s="6">
        <f t="shared" si="19"/>
        <v>0.29750563520475076</v>
      </c>
      <c r="L66" s="6">
        <f t="shared" si="19"/>
        <v>-2.0866349243323246</v>
      </c>
      <c r="M66" s="6">
        <f t="shared" si="19"/>
        <v>-1.0616241360777809</v>
      </c>
      <c r="N66" s="6">
        <f t="shared" si="19"/>
        <v>-0.77010208275480074</v>
      </c>
      <c r="O66" s="6">
        <f t="shared" si="19"/>
        <v>0.53271574387842213</v>
      </c>
      <c r="P66" s="6">
        <f t="shared" si="19"/>
        <v>-0.67309671863930787</v>
      </c>
      <c r="Q66" s="6">
        <f t="shared" si="19"/>
        <v>5.5385727043026755E-3</v>
      </c>
      <c r="R66" s="6">
        <f t="shared" si="19"/>
        <v>-9.056201269635894E-2</v>
      </c>
      <c r="S66" s="6">
        <f t="shared" si="21"/>
        <v>-0.11750774563801394</v>
      </c>
      <c r="T66" s="6">
        <f t="shared" ref="T66" si="43">IF(S66&lt;0, -SQRT(-S66), SQRT(S66))</f>
        <v>-0.342794028008094</v>
      </c>
      <c r="U66" s="6">
        <f t="shared" si="23"/>
        <v>-0.13425242524243386</v>
      </c>
      <c r="V66" s="6">
        <f t="shared" ref="V66" si="44">IF(U66&lt;0, -SQRT(-U66), SQRT(U66))</f>
        <v>-0.36640472873918245</v>
      </c>
      <c r="W66" s="6">
        <f t="shared" si="25"/>
        <v>-4.4947467352194355E-2</v>
      </c>
      <c r="X66" s="6">
        <f t="shared" si="26"/>
        <v>-0.2120081775597214</v>
      </c>
    </row>
    <row r="67" spans="1:24">
      <c r="A67" s="7" t="s">
        <v>26</v>
      </c>
      <c r="B67" s="6">
        <f t="shared" si="20"/>
        <v>-0.5685383399338847</v>
      </c>
      <c r="C67" s="6">
        <f t="shared" si="19"/>
        <v>0.28091377991776179</v>
      </c>
      <c r="D67" s="6">
        <f t="shared" si="19"/>
        <v>-0.12968638725814924</v>
      </c>
      <c r="E67" s="6">
        <f t="shared" si="19"/>
        <v>2.0570903287564288</v>
      </c>
      <c r="F67" s="6">
        <f t="shared" si="19"/>
        <v>-0.49989526951871366</v>
      </c>
      <c r="G67" s="6">
        <f t="shared" si="19"/>
        <v>0.64474381868190556</v>
      </c>
      <c r="H67" s="6">
        <f t="shared" si="19"/>
        <v>0.62892416203595969</v>
      </c>
      <c r="I67" s="6">
        <f t="shared" si="19"/>
        <v>1.1410649249025524</v>
      </c>
      <c r="J67" s="6">
        <f t="shared" si="19"/>
        <v>0.91077384990721422</v>
      </c>
      <c r="K67" s="6">
        <f t="shared" si="19"/>
        <v>0.39465033241446529</v>
      </c>
      <c r="L67" s="6">
        <f t="shared" si="19"/>
        <v>-0.4455334170233381</v>
      </c>
      <c r="M67" s="6">
        <f t="shared" si="19"/>
        <v>-1.0616241360777809</v>
      </c>
      <c r="N67" s="6">
        <f t="shared" si="19"/>
        <v>-9.5430517459528616E-2</v>
      </c>
      <c r="O67" s="6">
        <f t="shared" si="19"/>
        <v>-0.60619377751682513</v>
      </c>
      <c r="P67" s="6">
        <f t="shared" si="19"/>
        <v>0.14588027742372833</v>
      </c>
      <c r="Q67" s="6">
        <f t="shared" si="19"/>
        <v>0.98032736866157366</v>
      </c>
      <c r="R67" s="6">
        <f t="shared" si="19"/>
        <v>0.3651694060337054</v>
      </c>
      <c r="S67" s="6">
        <f t="shared" si="21"/>
        <v>0.23609168736958561</v>
      </c>
      <c r="T67" s="6">
        <f t="shared" ref="T67" si="45">IF(S67&lt;0, -SQRT(-S67), SQRT(S67))</f>
        <v>0.48589267062756319</v>
      </c>
      <c r="U67" s="6">
        <f t="shared" si="23"/>
        <v>0.25057331764191482</v>
      </c>
      <c r="V67" s="6">
        <f t="shared" ref="V67" si="46">IF(U67&lt;0, -SQRT(-U67), SQRT(U67))</f>
        <v>0.50057298932514804</v>
      </c>
      <c r="W67" s="6">
        <f t="shared" si="25"/>
        <v>0.1733379561894923</v>
      </c>
      <c r="X67" s="6">
        <f t="shared" si="26"/>
        <v>0.41633875172687479</v>
      </c>
    </row>
    <row r="68" spans="1:24">
      <c r="A68" s="7" t="s">
        <v>21</v>
      </c>
      <c r="B68" s="6">
        <f t="shared" ref="B68:R68" si="47">(B48-B$52)/B$54</f>
        <v>-0.5685383399338847</v>
      </c>
      <c r="C68" s="6">
        <f t="shared" si="47"/>
        <v>1.9598635808215938E-2</v>
      </c>
      <c r="D68" s="6">
        <f t="shared" si="47"/>
        <v>0.48839341584451951</v>
      </c>
      <c r="E68" s="6">
        <f t="shared" si="47"/>
        <v>1.7769759010108725</v>
      </c>
      <c r="F68" s="6">
        <f t="shared" si="47"/>
        <v>1.4567763433614016</v>
      </c>
      <c r="G68" s="6">
        <f t="shared" si="47"/>
        <v>0.64474381868190556</v>
      </c>
      <c r="H68" s="6">
        <f t="shared" si="47"/>
        <v>0.30605400398541355</v>
      </c>
      <c r="I68" s="6">
        <f t="shared" si="47"/>
        <v>-0.15146879534104676</v>
      </c>
      <c r="J68" s="6">
        <f t="shared" si="47"/>
        <v>-0.59977790115840934</v>
      </c>
      <c r="K68" s="6">
        <f t="shared" si="47"/>
        <v>-0.8682307313118236</v>
      </c>
      <c r="L68" s="6">
        <f t="shared" si="47"/>
        <v>0.78529271345840168</v>
      </c>
      <c r="M68" s="6">
        <f t="shared" si="47"/>
        <v>0.54515834014804965</v>
      </c>
      <c r="N68" s="6">
        <f t="shared" si="47"/>
        <v>0.47271395857859522</v>
      </c>
      <c r="O68" s="6">
        <f t="shared" si="47"/>
        <v>1.6716252652736694</v>
      </c>
      <c r="P68" s="6">
        <f t="shared" si="47"/>
        <v>-0.38645477001724521</v>
      </c>
      <c r="Q68" s="6">
        <f t="shared" si="47"/>
        <v>0.80309304212388799</v>
      </c>
      <c r="R68" s="6">
        <f t="shared" si="47"/>
        <v>0.89101335072224119</v>
      </c>
      <c r="S68" s="6">
        <f t="shared" ref="S68:S71" si="48">AVERAGE(B68:Q68)</f>
        <v>0.39974718128203268</v>
      </c>
      <c r="T68" s="6">
        <f t="shared" ref="T68" si="49">IF(S68&lt;0, -SQRT(-S68), SQRT(S68))</f>
        <v>0.63225562969580007</v>
      </c>
      <c r="U68" s="6">
        <f t="shared" ref="U68:U71" si="50">AVERAGE(B68:N68)</f>
        <v>0.33136087408709314</v>
      </c>
      <c r="V68" s="6">
        <f t="shared" ref="V68" si="51">IF(U68&lt;0, -SQRT(-U68), SQRT(U68))</f>
        <v>0.5756395348541421</v>
      </c>
      <c r="W68" s="6">
        <f t="shared" ref="W68:W71" si="52">AVERAGE(O68:Q68)</f>
        <v>0.69608784579343741</v>
      </c>
      <c r="X68" s="6">
        <f t="shared" si="26"/>
        <v>0.83431879146609023</v>
      </c>
    </row>
    <row r="69" spans="1:24">
      <c r="A69" s="7" t="s">
        <v>25</v>
      </c>
      <c r="B69" s="6">
        <f t="shared" ref="B69:R69" si="53">(B49-B$52)/B$54</f>
        <v>-0.52350560013714131</v>
      </c>
      <c r="C69" s="6">
        <f t="shared" si="53"/>
        <v>-0.97339891180805815</v>
      </c>
      <c r="D69" s="6">
        <f t="shared" si="53"/>
        <v>1.3713645631340463</v>
      </c>
      <c r="E69" s="6">
        <f t="shared" si="53"/>
        <v>0.46977523819827666</v>
      </c>
      <c r="F69" s="6">
        <f t="shared" si="53"/>
        <v>0.49560432299923973</v>
      </c>
      <c r="G69" s="6">
        <f t="shared" si="53"/>
        <v>-0.92106259811700797</v>
      </c>
      <c r="H69" s="6">
        <f t="shared" si="53"/>
        <v>-0.66255647016622488</v>
      </c>
      <c r="I69" s="6">
        <f t="shared" si="53"/>
        <v>0.65636477981120267</v>
      </c>
      <c r="J69" s="6">
        <f t="shared" si="53"/>
        <v>-1.6216217327616254</v>
      </c>
      <c r="K69" s="6">
        <f t="shared" si="53"/>
        <v>-1.1110924743361099</v>
      </c>
      <c r="L69" s="6">
        <f t="shared" si="53"/>
        <v>-0.90709321595399062</v>
      </c>
      <c r="M69" s="6">
        <f t="shared" si="53"/>
        <v>-1.6125209850694942</v>
      </c>
      <c r="N69" s="6">
        <f t="shared" si="53"/>
        <v>1.8220570891691394</v>
      </c>
      <c r="O69" s="6">
        <f t="shared" si="53"/>
        <v>-1.4144521475392586</v>
      </c>
      <c r="P69" s="6">
        <f t="shared" si="53"/>
        <v>0.18682912722688014</v>
      </c>
      <c r="Q69" s="6">
        <f t="shared" si="53"/>
        <v>0.53724155231735959</v>
      </c>
      <c r="R69" s="6">
        <f t="shared" si="53"/>
        <v>-0.39438295851640182</v>
      </c>
      <c r="S69" s="6">
        <f t="shared" si="48"/>
        <v>-0.26300421643954791</v>
      </c>
      <c r="T69" s="6">
        <f t="shared" ref="T69" si="54">IF(S69&lt;0, -SQRT(-S69), SQRT(S69))</f>
        <v>-0.51283936709221911</v>
      </c>
      <c r="U69" s="6">
        <f t="shared" si="50"/>
        <v>-0.27059123038751903</v>
      </c>
      <c r="V69" s="6">
        <f t="shared" ref="V69" si="55">IF(U69&lt;0, -SQRT(-U69), SQRT(U69))</f>
        <v>-0.52018384287434283</v>
      </c>
      <c r="W69" s="6">
        <f t="shared" si="52"/>
        <v>-0.23012715599833966</v>
      </c>
      <c r="X69" s="6">
        <f t="shared" si="26"/>
        <v>-0.47971570330596813</v>
      </c>
    </row>
    <row r="70" spans="1:24">
      <c r="A70" s="7" t="s">
        <v>27</v>
      </c>
      <c r="B70" s="6">
        <f t="shared" ref="B70:R70" si="56">(B50-B$52)/B$54</f>
        <v>-0.47847286034039799</v>
      </c>
      <c r="C70" s="6">
        <f t="shared" si="56"/>
        <v>-0.45076862358896652</v>
      </c>
      <c r="D70" s="6">
        <f t="shared" si="56"/>
        <v>-0.9243604198187233</v>
      </c>
      <c r="E70" s="6">
        <f t="shared" si="56"/>
        <v>2.9178586223495445E-3</v>
      </c>
      <c r="F70" s="6">
        <f t="shared" si="56"/>
        <v>-1.083463996167169</v>
      </c>
      <c r="G70" s="6">
        <f t="shared" si="56"/>
        <v>1.1973813775521105</v>
      </c>
      <c r="H70" s="6">
        <f t="shared" si="56"/>
        <v>1.274664478137052</v>
      </c>
      <c r="I70" s="6">
        <f t="shared" si="56"/>
        <v>2.1643207867620684</v>
      </c>
      <c r="J70" s="6">
        <f t="shared" si="56"/>
        <v>-1.0440578279424164</v>
      </c>
      <c r="K70" s="6">
        <f t="shared" si="56"/>
        <v>0.88037381846303797</v>
      </c>
      <c r="L70" s="6">
        <f t="shared" si="56"/>
        <v>0.11859522611412597</v>
      </c>
      <c r="M70" s="6">
        <f t="shared" si="56"/>
        <v>0.3156179864015024</v>
      </c>
      <c r="N70" s="6">
        <f t="shared" si="56"/>
        <v>-0.84112014225956622</v>
      </c>
      <c r="O70" s="6">
        <f t="shared" si="56"/>
        <v>1.8920593661888785</v>
      </c>
      <c r="P70" s="6">
        <f t="shared" si="56"/>
        <v>-0.18171052100148616</v>
      </c>
      <c r="Q70" s="6">
        <f t="shared" si="56"/>
        <v>0.84740162375830941</v>
      </c>
      <c r="R70" s="6">
        <f t="shared" si="56"/>
        <v>0.30089959057177323</v>
      </c>
      <c r="S70" s="6">
        <f t="shared" si="48"/>
        <v>0.23058613318004434</v>
      </c>
      <c r="T70" s="6">
        <f t="shared" ref="T70" si="57">IF(S70&lt;0, -SQRT(-S70), SQRT(S70))</f>
        <v>0.48019384958581501</v>
      </c>
      <c r="U70" s="6">
        <f t="shared" si="50"/>
        <v>8.7048281687308257E-2</v>
      </c>
      <c r="V70" s="6">
        <f t="shared" ref="V70" si="58">IF(U70&lt;0, -SQRT(-U70), SQRT(U70))</f>
        <v>0.2950394578481127</v>
      </c>
      <c r="W70" s="6">
        <f t="shared" si="52"/>
        <v>0.85258348964856723</v>
      </c>
      <c r="X70" s="6">
        <f t="shared" si="26"/>
        <v>0.92335447670359361</v>
      </c>
    </row>
    <row r="71" spans="1:24">
      <c r="A71" s="7" t="s">
        <v>29</v>
      </c>
      <c r="B71" s="6">
        <f t="shared" ref="B71:R71" si="59">(B51-B$52)/B$54</f>
        <v>-0.11821094196645127</v>
      </c>
      <c r="C71" s="6">
        <f t="shared" si="59"/>
        <v>-2.2277116035338782</v>
      </c>
      <c r="D71" s="6">
        <f t="shared" si="59"/>
        <v>-4.1389272529196566E-2</v>
      </c>
      <c r="E71" s="6">
        <f t="shared" si="59"/>
        <v>-0.51062525891117028</v>
      </c>
      <c r="F71" s="6">
        <f t="shared" si="59"/>
        <v>-1.0148088518555862</v>
      </c>
      <c r="G71" s="6">
        <f t="shared" si="59"/>
        <v>-1.7500189364223151</v>
      </c>
      <c r="H71" s="6">
        <f t="shared" si="59"/>
        <v>-1.8464137163515608</v>
      </c>
      <c r="I71" s="6">
        <f t="shared" si="59"/>
        <v>0.44094249310393618</v>
      </c>
      <c r="J71" s="6">
        <f t="shared" si="59"/>
        <v>-0.24435395973120383</v>
      </c>
      <c r="K71" s="6">
        <f t="shared" si="59"/>
        <v>-0.18821785084382189</v>
      </c>
      <c r="L71" s="6">
        <f t="shared" si="59"/>
        <v>0.63143944714818423</v>
      </c>
      <c r="M71" s="6">
        <f t="shared" si="59"/>
        <v>-1.3370725605736375</v>
      </c>
      <c r="N71" s="6">
        <f t="shared" si="59"/>
        <v>-0.62806596374526968</v>
      </c>
      <c r="O71" s="6">
        <f t="shared" si="59"/>
        <v>-1.2674960802624526</v>
      </c>
      <c r="P71" s="6">
        <f t="shared" si="59"/>
        <v>-0.87784096765506692</v>
      </c>
      <c r="Q71" s="6">
        <f t="shared" si="59"/>
        <v>-1.0578673865218111</v>
      </c>
      <c r="R71" s="6">
        <f t="shared" si="59"/>
        <v>-1.4928125318657877</v>
      </c>
      <c r="S71" s="6">
        <f t="shared" si="48"/>
        <v>-0.75235696316570644</v>
      </c>
      <c r="T71" s="6">
        <f t="shared" ref="T71" si="60">IF(S71&lt;0, -SQRT(-S71), SQRT(S71))</f>
        <v>-0.86738512966600156</v>
      </c>
      <c r="U71" s="6">
        <f t="shared" si="50"/>
        <v>-0.67957745970861327</v>
      </c>
      <c r="V71" s="6">
        <f t="shared" ref="V71" si="61">IF(U71&lt;0, -SQRT(-U71), SQRT(U71))</f>
        <v>-0.82436488262699137</v>
      </c>
      <c r="W71" s="6">
        <f t="shared" si="52"/>
        <v>-1.0677348114797767</v>
      </c>
      <c r="X71" s="6">
        <f t="shared" si="26"/>
        <v>-1.0333125429799914</v>
      </c>
    </row>
    <row r="73" spans="1:24">
      <c r="A73" s="3" t="s">
        <v>65</v>
      </c>
      <c r="B73" s="3" t="s">
        <v>56</v>
      </c>
    </row>
    <row r="74" spans="1:24">
      <c r="A74" s="3" t="s">
        <v>39</v>
      </c>
      <c r="B74">
        <v>1</v>
      </c>
      <c r="C74">
        <v>2</v>
      </c>
      <c r="D74">
        <v>3</v>
      </c>
      <c r="E74">
        <v>4</v>
      </c>
      <c r="F74">
        <v>5</v>
      </c>
      <c r="G74">
        <v>6</v>
      </c>
      <c r="H74">
        <v>7</v>
      </c>
      <c r="I74">
        <v>8</v>
      </c>
      <c r="J74">
        <v>9</v>
      </c>
      <c r="K74">
        <v>10</v>
      </c>
      <c r="L74">
        <v>11</v>
      </c>
      <c r="M74">
        <v>12</v>
      </c>
      <c r="N74">
        <v>13</v>
      </c>
      <c r="O74">
        <v>14</v>
      </c>
      <c r="P74">
        <v>15</v>
      </c>
      <c r="Q74">
        <v>16</v>
      </c>
      <c r="R74" t="s">
        <v>38</v>
      </c>
    </row>
    <row r="75" spans="1:24">
      <c r="A75" s="4">
        <v>2014</v>
      </c>
      <c r="B75" s="6">
        <v>82.875</v>
      </c>
      <c r="C75" s="6">
        <v>80.75</v>
      </c>
      <c r="D75" s="6">
        <v>81.375</v>
      </c>
      <c r="E75" s="6">
        <v>85.75</v>
      </c>
      <c r="F75" s="6">
        <v>82.8125</v>
      </c>
      <c r="G75" s="6">
        <v>86.6875</v>
      </c>
      <c r="H75" s="6">
        <v>75.75</v>
      </c>
      <c r="I75" s="6">
        <v>95.1875</v>
      </c>
      <c r="J75" s="6">
        <v>81.5625</v>
      </c>
      <c r="K75" s="6">
        <v>83.4375</v>
      </c>
      <c r="L75" s="6">
        <v>76.1875</v>
      </c>
      <c r="M75" s="6">
        <v>84.3125</v>
      </c>
      <c r="N75" s="6">
        <v>92.5</v>
      </c>
      <c r="O75" s="6">
        <v>87.25</v>
      </c>
      <c r="P75" s="6">
        <v>77.6875</v>
      </c>
      <c r="Q75" s="6">
        <v>76</v>
      </c>
      <c r="R75" s="6">
        <v>83.1328125</v>
      </c>
    </row>
    <row r="76" spans="1:24">
      <c r="A76" s="7" t="s">
        <v>11</v>
      </c>
      <c r="B76" s="6">
        <v>59</v>
      </c>
      <c r="C76" s="6">
        <v>66</v>
      </c>
      <c r="D76" s="6">
        <v>95</v>
      </c>
      <c r="E76" s="6">
        <v>117</v>
      </c>
      <c r="F76" s="6">
        <v>82</v>
      </c>
      <c r="G76" s="6">
        <v>68</v>
      </c>
      <c r="H76" s="6">
        <v>77</v>
      </c>
      <c r="I76" s="6">
        <v>106</v>
      </c>
      <c r="J76" s="6">
        <v>88</v>
      </c>
      <c r="K76" s="6">
        <v>126</v>
      </c>
      <c r="L76" s="6">
        <v>125</v>
      </c>
      <c r="M76" s="6">
        <v>108</v>
      </c>
      <c r="N76" s="6">
        <v>87</v>
      </c>
      <c r="O76" s="6">
        <v>120</v>
      </c>
      <c r="P76" s="6">
        <v>67</v>
      </c>
      <c r="Q76" s="6">
        <v>27</v>
      </c>
      <c r="R76" s="6">
        <v>88.625</v>
      </c>
    </row>
    <row r="77" spans="1:24">
      <c r="A77" s="7" t="s">
        <v>10</v>
      </c>
      <c r="B77" s="6">
        <v>100</v>
      </c>
      <c r="C77" s="6">
        <v>91</v>
      </c>
      <c r="D77" s="6">
        <v>62</v>
      </c>
      <c r="E77" s="6">
        <v>87</v>
      </c>
      <c r="F77" s="6">
        <v>105</v>
      </c>
      <c r="G77" s="6">
        <v>101</v>
      </c>
      <c r="H77" s="6">
        <v>81</v>
      </c>
      <c r="I77" s="6">
        <v>76</v>
      </c>
      <c r="J77" s="6">
        <v>91</v>
      </c>
      <c r="K77" s="6">
        <v>123</v>
      </c>
      <c r="L77" s="6">
        <v>62</v>
      </c>
      <c r="M77" s="6">
        <v>128</v>
      </c>
      <c r="N77" s="6">
        <v>96</v>
      </c>
      <c r="O77" s="6">
        <v>99</v>
      </c>
      <c r="P77" s="6">
        <v>152</v>
      </c>
      <c r="Q77" s="6">
        <v>107</v>
      </c>
      <c r="R77" s="6">
        <v>97.5625</v>
      </c>
    </row>
    <row r="78" spans="1:24">
      <c r="A78" s="7" t="s">
        <v>14</v>
      </c>
      <c r="B78" s="6">
        <v>94</v>
      </c>
      <c r="C78" s="6">
        <v>89</v>
      </c>
      <c r="D78" s="6">
        <v>94</v>
      </c>
      <c r="E78" s="6">
        <v>117</v>
      </c>
      <c r="F78" s="6">
        <v>120</v>
      </c>
      <c r="G78" s="6">
        <v>87</v>
      </c>
      <c r="H78" s="6">
        <v>104</v>
      </c>
      <c r="I78" s="6">
        <v>132</v>
      </c>
      <c r="J78" s="6">
        <v>87</v>
      </c>
      <c r="K78" s="6">
        <v>85</v>
      </c>
      <c r="L78" s="6">
        <v>108</v>
      </c>
      <c r="M78" s="6">
        <v>103</v>
      </c>
      <c r="N78" s="6">
        <v>129</v>
      </c>
      <c r="O78" s="6">
        <v>72</v>
      </c>
      <c r="P78" s="6">
        <v>103</v>
      </c>
      <c r="Q78" s="6">
        <v>70</v>
      </c>
      <c r="R78" s="6">
        <v>99.625</v>
      </c>
    </row>
    <row r="79" spans="1:24">
      <c r="A79" s="7" t="s">
        <v>12</v>
      </c>
      <c r="B79" s="6">
        <v>101</v>
      </c>
      <c r="C79" s="6">
        <v>81</v>
      </c>
      <c r="D79" s="6">
        <v>80</v>
      </c>
      <c r="E79" s="6">
        <v>111</v>
      </c>
      <c r="F79" s="6">
        <v>87</v>
      </c>
      <c r="G79" s="6">
        <v>143</v>
      </c>
      <c r="H79" s="6">
        <v>81</v>
      </c>
      <c r="I79" s="6">
        <v>52</v>
      </c>
      <c r="J79" s="6">
        <v>68</v>
      </c>
      <c r="K79" s="6">
        <v>84</v>
      </c>
      <c r="L79" s="6">
        <v>53</v>
      </c>
      <c r="M79" s="6">
        <v>91</v>
      </c>
      <c r="N79" s="6">
        <v>91</v>
      </c>
      <c r="O79" s="6">
        <v>88</v>
      </c>
      <c r="P79" s="6">
        <v>53</v>
      </c>
      <c r="Q79" s="6">
        <v>112</v>
      </c>
      <c r="R79" s="6">
        <v>86</v>
      </c>
    </row>
    <row r="80" spans="1:24">
      <c r="A80" s="7" t="s">
        <v>20</v>
      </c>
      <c r="B80" s="6">
        <v>93</v>
      </c>
      <c r="C80" s="6">
        <v>60</v>
      </c>
      <c r="D80" s="6">
        <v>57</v>
      </c>
      <c r="E80" s="6">
        <v>85</v>
      </c>
      <c r="F80" s="6">
        <v>74</v>
      </c>
      <c r="G80" s="6">
        <v>59</v>
      </c>
      <c r="H80" s="6">
        <v>59</v>
      </c>
      <c r="I80" s="6">
        <v>93</v>
      </c>
      <c r="J80" s="6">
        <v>77</v>
      </c>
      <c r="K80" s="6">
        <v>69</v>
      </c>
      <c r="L80" s="6">
        <v>92</v>
      </c>
      <c r="M80" s="6">
        <v>89</v>
      </c>
      <c r="N80" s="6">
        <v>106</v>
      </c>
      <c r="O80" s="6">
        <v>102</v>
      </c>
      <c r="P80" s="6">
        <v>78</v>
      </c>
      <c r="Q80" s="6">
        <v>89</v>
      </c>
      <c r="R80" s="6">
        <v>80.125</v>
      </c>
    </row>
    <row r="81" spans="1:24">
      <c r="A81" s="7" t="s">
        <v>13</v>
      </c>
      <c r="B81" s="6">
        <v>88</v>
      </c>
      <c r="C81" s="6">
        <v>77</v>
      </c>
      <c r="D81" s="6">
        <v>88</v>
      </c>
      <c r="E81" s="6">
        <v>76</v>
      </c>
      <c r="F81" s="6">
        <v>67</v>
      </c>
      <c r="G81" s="6">
        <v>92</v>
      </c>
      <c r="H81" s="6">
        <v>90</v>
      </c>
      <c r="I81" s="6">
        <v>129</v>
      </c>
      <c r="J81" s="6">
        <v>78</v>
      </c>
      <c r="K81" s="6">
        <v>73</v>
      </c>
      <c r="L81" s="6">
        <v>53</v>
      </c>
      <c r="M81" s="6">
        <v>89</v>
      </c>
      <c r="N81" s="6">
        <v>102</v>
      </c>
      <c r="O81" s="6">
        <v>54</v>
      </c>
      <c r="P81" s="6">
        <v>75</v>
      </c>
      <c r="Q81" s="6">
        <v>61</v>
      </c>
      <c r="R81" s="6">
        <v>80.75</v>
      </c>
    </row>
    <row r="82" spans="1:24">
      <c r="A82" s="7" t="s">
        <v>18</v>
      </c>
      <c r="B82" s="6">
        <v>54</v>
      </c>
      <c r="C82" s="6">
        <v>69</v>
      </c>
      <c r="D82" s="6">
        <v>87</v>
      </c>
      <c r="E82" s="6">
        <v>68</v>
      </c>
      <c r="F82" s="6">
        <v>76</v>
      </c>
      <c r="G82" s="6">
        <v>72</v>
      </c>
      <c r="H82" s="6">
        <v>64</v>
      </c>
      <c r="I82" s="6">
        <v>85</v>
      </c>
      <c r="J82" s="6">
        <v>91</v>
      </c>
      <c r="K82" s="6">
        <v>57</v>
      </c>
      <c r="L82" s="6">
        <v>57</v>
      </c>
      <c r="M82" s="6">
        <v>59</v>
      </c>
      <c r="N82" s="6">
        <v>112</v>
      </c>
      <c r="O82" s="6">
        <v>84</v>
      </c>
      <c r="P82" s="6">
        <v>90</v>
      </c>
      <c r="Q82" s="6">
        <v>73</v>
      </c>
      <c r="R82" s="6">
        <v>74.875</v>
      </c>
    </row>
    <row r="83" spans="1:24">
      <c r="A83" s="7" t="s">
        <v>31</v>
      </c>
      <c r="B83" s="6">
        <v>75</v>
      </c>
      <c r="C83" s="6">
        <v>94</v>
      </c>
      <c r="D83" s="6">
        <v>80</v>
      </c>
      <c r="E83" s="6">
        <v>98</v>
      </c>
      <c r="F83" s="6">
        <v>97</v>
      </c>
      <c r="G83" s="6">
        <v>69</v>
      </c>
      <c r="H83" s="6">
        <v>99</v>
      </c>
      <c r="I83" s="6">
        <v>81</v>
      </c>
      <c r="J83" s="6">
        <v>87</v>
      </c>
      <c r="K83" s="6">
        <v>87</v>
      </c>
      <c r="L83" s="6">
        <v>67</v>
      </c>
      <c r="M83" s="6">
        <v>115</v>
      </c>
      <c r="N83" s="6">
        <v>78</v>
      </c>
      <c r="O83" s="6">
        <v>68</v>
      </c>
      <c r="P83" s="6">
        <v>107</v>
      </c>
      <c r="Q83" s="6">
        <v>80</v>
      </c>
      <c r="R83" s="6">
        <v>86.375</v>
      </c>
    </row>
    <row r="84" spans="1:24">
      <c r="A84" s="7" t="s">
        <v>28</v>
      </c>
      <c r="B84" s="6">
        <v>101</v>
      </c>
      <c r="C84" s="6">
        <v>89</v>
      </c>
      <c r="D84" s="6">
        <v>69</v>
      </c>
      <c r="E84" s="6">
        <v>87</v>
      </c>
      <c r="F84" s="6">
        <v>67</v>
      </c>
      <c r="G84" s="6">
        <v>78</v>
      </c>
      <c r="H84" s="6">
        <v>90</v>
      </c>
      <c r="I84" s="6">
        <v>104</v>
      </c>
      <c r="J84" s="6">
        <v>91</v>
      </c>
      <c r="K84" s="6">
        <v>116</v>
      </c>
      <c r="L84" s="6">
        <v>91</v>
      </c>
      <c r="M84" s="6">
        <v>87</v>
      </c>
      <c r="N84" s="6">
        <v>111</v>
      </c>
      <c r="O84" s="6">
        <v>99</v>
      </c>
      <c r="P84" s="6">
        <v>75</v>
      </c>
      <c r="Q84" s="6">
        <v>64</v>
      </c>
      <c r="R84" s="6">
        <v>88.6875</v>
      </c>
    </row>
    <row r="85" spans="1:24">
      <c r="A85" s="7" t="s">
        <v>30</v>
      </c>
      <c r="B85" s="6">
        <v>84</v>
      </c>
      <c r="C85" s="6">
        <v>100</v>
      </c>
      <c r="D85" s="6">
        <v>78</v>
      </c>
      <c r="E85" s="6">
        <v>85</v>
      </c>
      <c r="F85" s="6">
        <v>63</v>
      </c>
      <c r="G85" s="6">
        <v>76</v>
      </c>
      <c r="H85" s="6">
        <v>72</v>
      </c>
      <c r="I85" s="6">
        <v>73</v>
      </c>
      <c r="J85" s="6">
        <v>76</v>
      </c>
      <c r="K85" s="6">
        <v>71</v>
      </c>
      <c r="L85" s="6">
        <v>85</v>
      </c>
      <c r="M85" s="6">
        <v>88</v>
      </c>
      <c r="N85" s="6">
        <v>82</v>
      </c>
      <c r="O85" s="6">
        <v>133</v>
      </c>
      <c r="P85" s="6">
        <v>72</v>
      </c>
      <c r="Q85" s="6">
        <v>100</v>
      </c>
      <c r="R85" s="6">
        <v>83.625</v>
      </c>
    </row>
    <row r="86" spans="1:24">
      <c r="A86" s="7" t="s">
        <v>16</v>
      </c>
      <c r="B86" s="6">
        <v>65</v>
      </c>
      <c r="C86" s="6">
        <v>108</v>
      </c>
      <c r="D86" s="6">
        <v>44</v>
      </c>
      <c r="E86" s="6">
        <v>82</v>
      </c>
      <c r="F86" s="6">
        <v>88</v>
      </c>
      <c r="G86" s="6">
        <v>115</v>
      </c>
      <c r="H86" s="6">
        <v>71</v>
      </c>
      <c r="I86" s="6">
        <v>81</v>
      </c>
      <c r="J86" s="6">
        <v>54</v>
      </c>
      <c r="K86" s="6">
        <v>96</v>
      </c>
      <c r="L86" s="6">
        <v>59</v>
      </c>
      <c r="M86" s="6">
        <v>54</v>
      </c>
      <c r="N86" s="6">
        <v>72</v>
      </c>
      <c r="O86" s="6">
        <v>97</v>
      </c>
      <c r="P86" s="6">
        <v>65</v>
      </c>
      <c r="Q86" s="6">
        <v>76</v>
      </c>
      <c r="R86" s="6">
        <v>76.6875</v>
      </c>
    </row>
    <row r="87" spans="1:24">
      <c r="A87" s="7" t="s">
        <v>26</v>
      </c>
      <c r="B87" s="6">
        <v>99</v>
      </c>
      <c r="C87" s="6">
        <v>104</v>
      </c>
      <c r="D87" s="6">
        <v>68</v>
      </c>
      <c r="E87" s="6">
        <v>60</v>
      </c>
      <c r="F87" s="6">
        <v>77</v>
      </c>
      <c r="G87" s="6">
        <v>100</v>
      </c>
      <c r="H87" s="6">
        <v>40</v>
      </c>
      <c r="I87" s="6">
        <v>90</v>
      </c>
      <c r="J87" s="6">
        <v>93</v>
      </c>
      <c r="K87" s="6">
        <v>88</v>
      </c>
      <c r="L87" s="6">
        <v>89</v>
      </c>
      <c r="M87" s="6">
        <v>62</v>
      </c>
      <c r="N87" s="6">
        <v>71</v>
      </c>
      <c r="O87" s="6">
        <v>76</v>
      </c>
      <c r="P87" s="6">
        <v>64</v>
      </c>
      <c r="Q87" s="6">
        <v>69</v>
      </c>
      <c r="R87" s="6">
        <v>78.125</v>
      </c>
    </row>
    <row r="88" spans="1:24">
      <c r="A88" s="7" t="s">
        <v>21</v>
      </c>
      <c r="B88" s="6">
        <v>59</v>
      </c>
      <c r="C88" s="6">
        <v>78</v>
      </c>
      <c r="D88" s="6">
        <v>100</v>
      </c>
      <c r="E88" s="6">
        <v>94</v>
      </c>
      <c r="F88" s="6">
        <v>60</v>
      </c>
      <c r="G88" s="6">
        <v>73</v>
      </c>
      <c r="H88" s="6">
        <v>85</v>
      </c>
      <c r="I88" s="6">
        <v>137</v>
      </c>
      <c r="J88" s="6">
        <v>118</v>
      </c>
      <c r="K88" s="6">
        <v>74</v>
      </c>
      <c r="L88" s="6">
        <v>54</v>
      </c>
      <c r="M88" s="6">
        <v>68</v>
      </c>
      <c r="N88" s="6">
        <v>70</v>
      </c>
      <c r="O88" s="6">
        <v>58</v>
      </c>
      <c r="P88" s="6">
        <v>54</v>
      </c>
      <c r="Q88" s="6">
        <v>66</v>
      </c>
      <c r="R88" s="6">
        <v>78</v>
      </c>
    </row>
    <row r="89" spans="1:24">
      <c r="A89" s="7" t="s">
        <v>25</v>
      </c>
      <c r="B89" s="6">
        <v>57</v>
      </c>
      <c r="C89" s="6">
        <v>93</v>
      </c>
      <c r="D89" s="6">
        <v>97</v>
      </c>
      <c r="E89" s="6">
        <v>57</v>
      </c>
      <c r="F89" s="6">
        <v>95</v>
      </c>
      <c r="G89" s="6">
        <v>113</v>
      </c>
      <c r="H89" s="6">
        <v>65</v>
      </c>
      <c r="I89" s="6">
        <v>112</v>
      </c>
      <c r="J89" s="6">
        <v>80</v>
      </c>
      <c r="K89" s="6">
        <v>73</v>
      </c>
      <c r="L89" s="6">
        <v>60</v>
      </c>
      <c r="M89" s="6">
        <v>74</v>
      </c>
      <c r="N89" s="6">
        <v>81</v>
      </c>
      <c r="O89" s="6">
        <v>96</v>
      </c>
      <c r="P89" s="6">
        <v>50</v>
      </c>
      <c r="Q89" s="6">
        <v>74</v>
      </c>
      <c r="R89" s="6">
        <v>79.8125</v>
      </c>
    </row>
    <row r="90" spans="1:24">
      <c r="A90" s="7" t="s">
        <v>27</v>
      </c>
      <c r="B90" s="6">
        <v>119</v>
      </c>
      <c r="C90" s="6">
        <v>67</v>
      </c>
      <c r="D90" s="6">
        <v>90</v>
      </c>
      <c r="E90" s="6">
        <v>96</v>
      </c>
      <c r="F90" s="6">
        <v>79</v>
      </c>
      <c r="G90" s="6">
        <v>87</v>
      </c>
      <c r="H90" s="6">
        <v>65</v>
      </c>
      <c r="I90" s="6">
        <v>97</v>
      </c>
      <c r="J90" s="6">
        <v>59</v>
      </c>
      <c r="K90" s="6">
        <v>62</v>
      </c>
      <c r="L90" s="6">
        <v>106</v>
      </c>
      <c r="M90" s="6">
        <v>88</v>
      </c>
      <c r="N90" s="6">
        <v>114</v>
      </c>
      <c r="O90" s="6">
        <v>86</v>
      </c>
      <c r="P90" s="6">
        <v>77</v>
      </c>
      <c r="Q90" s="6">
        <v>92</v>
      </c>
      <c r="R90" s="6">
        <v>86.5</v>
      </c>
    </row>
    <row r="91" spans="1:24">
      <c r="A91" s="7" t="s">
        <v>29</v>
      </c>
      <c r="B91" s="6">
        <v>78</v>
      </c>
      <c r="C91" s="6">
        <v>26</v>
      </c>
      <c r="D91" s="6">
        <v>113</v>
      </c>
      <c r="E91" s="6">
        <v>52</v>
      </c>
      <c r="F91" s="6">
        <v>88</v>
      </c>
      <c r="G91" s="6">
        <v>54</v>
      </c>
      <c r="H91" s="6">
        <v>69</v>
      </c>
      <c r="I91" s="6">
        <v>75</v>
      </c>
      <c r="J91" s="6">
        <v>67</v>
      </c>
      <c r="K91" s="6">
        <v>51</v>
      </c>
      <c r="L91" s="6">
        <v>58</v>
      </c>
      <c r="M91" s="6">
        <v>46</v>
      </c>
      <c r="N91" s="6">
        <v>78</v>
      </c>
      <c r="O91" s="6">
        <v>64</v>
      </c>
      <c r="P91" s="6">
        <v>61</v>
      </c>
      <c r="Q91" s="6">
        <v>56</v>
      </c>
      <c r="R91" s="6">
        <v>64.75</v>
      </c>
    </row>
    <row r="92" spans="1:24">
      <c r="A92" s="4" t="s">
        <v>38</v>
      </c>
      <c r="B92" s="6">
        <v>82.875</v>
      </c>
      <c r="C92" s="6">
        <v>80.75</v>
      </c>
      <c r="D92" s="6">
        <v>81.375</v>
      </c>
      <c r="E92" s="6">
        <v>85.75</v>
      </c>
      <c r="F92" s="6">
        <v>82.8125</v>
      </c>
      <c r="G92" s="6">
        <v>86.6875</v>
      </c>
      <c r="H92" s="6">
        <v>75.75</v>
      </c>
      <c r="I92" s="6">
        <v>95.1875</v>
      </c>
      <c r="J92" s="6">
        <v>81.5625</v>
      </c>
      <c r="K92" s="6">
        <v>83.4375</v>
      </c>
      <c r="L92" s="6">
        <v>76.1875</v>
      </c>
      <c r="M92" s="6">
        <v>84.3125</v>
      </c>
      <c r="N92" s="6">
        <v>92.5</v>
      </c>
      <c r="O92" s="6">
        <v>87.25</v>
      </c>
      <c r="P92" s="6">
        <v>77.6875</v>
      </c>
      <c r="Q92" s="6">
        <v>76</v>
      </c>
      <c r="R92" s="6">
        <v>83.1328125</v>
      </c>
    </row>
    <row r="94" spans="1:24">
      <c r="B94" s="6">
        <f>STDEVP(B76:B91)</f>
        <v>19.068544123765715</v>
      </c>
      <c r="C94" s="6">
        <f t="shared" ref="C94:R94" si="62">STDEVP(C76:C91)</f>
        <v>19.708817823502251</v>
      </c>
      <c r="D94" s="6">
        <f t="shared" si="62"/>
        <v>17.320057014917705</v>
      </c>
      <c r="E94" s="6">
        <f t="shared" si="62"/>
        <v>19.318061496951501</v>
      </c>
      <c r="F94" s="6">
        <f t="shared" si="62"/>
        <v>15.577302197428153</v>
      </c>
      <c r="G94" s="6">
        <f t="shared" si="62"/>
        <v>22.590702595315623</v>
      </c>
      <c r="H94" s="6">
        <f t="shared" si="62"/>
        <v>15.606489035013608</v>
      </c>
      <c r="I94" s="6">
        <f t="shared" si="62"/>
        <v>22.91074734158622</v>
      </c>
      <c r="J94" s="6">
        <f t="shared" si="62"/>
        <v>14.912112316838282</v>
      </c>
      <c r="K94" s="6">
        <f t="shared" si="62"/>
        <v>21.667858540935697</v>
      </c>
      <c r="L94" s="6">
        <f t="shared" si="62"/>
        <v>22.506162350565234</v>
      </c>
      <c r="M94" s="6">
        <f t="shared" si="62"/>
        <v>22.053114150840464</v>
      </c>
      <c r="N94" s="6">
        <f t="shared" si="62"/>
        <v>17.474982117301295</v>
      </c>
      <c r="O94" s="6">
        <f t="shared" si="62"/>
        <v>21.028254801575901</v>
      </c>
      <c r="P94" s="6">
        <f t="shared" si="62"/>
        <v>24.873979250413473</v>
      </c>
      <c r="Q94" s="6">
        <f t="shared" si="62"/>
        <v>20.374616560809187</v>
      </c>
      <c r="R94" s="6">
        <f t="shared" si="62"/>
        <v>8.2778847820469057</v>
      </c>
      <c r="S94" s="8"/>
      <c r="T94" s="8"/>
      <c r="U94" s="8"/>
      <c r="V94" s="8"/>
      <c r="W94" s="8"/>
      <c r="X94" s="8"/>
    </row>
    <row r="95" spans="1:24">
      <c r="S95" s="26" t="s">
        <v>280</v>
      </c>
      <c r="T95" s="26"/>
      <c r="U95" s="26" t="s">
        <v>281</v>
      </c>
      <c r="V95" s="26"/>
      <c r="W95" s="26" t="s">
        <v>22</v>
      </c>
      <c r="X95" s="26"/>
    </row>
    <row r="96" spans="1:24">
      <c r="A96" s="7" t="s">
        <v>11</v>
      </c>
      <c r="B96" s="6">
        <f>(B76-B$92)/B$94</f>
        <v>-1.2520620266045299</v>
      </c>
      <c r="C96" s="6">
        <f t="shared" ref="C96:R111" si="63">(C76-C$92)/C$94</f>
        <v>-0.74839597849501704</v>
      </c>
      <c r="D96" s="6">
        <f t="shared" si="63"/>
        <v>0.78666022798105317</v>
      </c>
      <c r="E96" s="6">
        <f t="shared" si="63"/>
        <v>1.6176571342280603</v>
      </c>
      <c r="F96" s="6">
        <f t="shared" si="63"/>
        <v>-5.2159224344645858E-2</v>
      </c>
      <c r="G96" s="6">
        <f t="shared" si="63"/>
        <v>-0.8272208410142593</v>
      </c>
      <c r="H96" s="6">
        <f t="shared" si="63"/>
        <v>8.0094888555368796E-2</v>
      </c>
      <c r="I96" s="6">
        <f t="shared" si="63"/>
        <v>0.47194008291356765</v>
      </c>
      <c r="J96" s="6">
        <f t="shared" si="63"/>
        <v>0.43169605105045916</v>
      </c>
      <c r="K96" s="6">
        <f t="shared" si="63"/>
        <v>1.96431502077556</v>
      </c>
      <c r="L96" s="6">
        <f t="shared" si="63"/>
        <v>2.1688504348132054</v>
      </c>
      <c r="M96" s="6">
        <f t="shared" si="63"/>
        <v>1.0741113403749034</v>
      </c>
      <c r="N96" s="6">
        <f t="shared" si="63"/>
        <v>-0.3147356582731301</v>
      </c>
      <c r="O96" s="6">
        <f t="shared" si="63"/>
        <v>1.5574283414877419</v>
      </c>
      <c r="P96" s="6">
        <f t="shared" si="63"/>
        <v>-0.42966587261354028</v>
      </c>
      <c r="Q96" s="6">
        <f t="shared" si="63"/>
        <v>-2.4049532345188802</v>
      </c>
      <c r="R96" s="6">
        <f t="shared" si="63"/>
        <v>0.66347716169128956</v>
      </c>
      <c r="S96" s="6">
        <f>AVERAGE(B96:Q96)</f>
        <v>0.25772254289474483</v>
      </c>
      <c r="T96" s="6">
        <f>IF(S96&lt;0, -SQRT(-S96), SQRT(S96))</f>
        <v>0.5076638089274681</v>
      </c>
      <c r="U96" s="6">
        <f>AVERAGE(B96:N96)</f>
        <v>0.41544241938158427</v>
      </c>
      <c r="V96" s="6">
        <f>IF(U96&lt;0, -SQRT(-U96), SQRT(U96))</f>
        <v>0.64454822890268204</v>
      </c>
      <c r="W96" s="6">
        <f>AVERAGE(O96:Q96)</f>
        <v>-0.42573025521489288</v>
      </c>
      <c r="X96" s="6">
        <f>IF(W96&lt;0, -SQRT(-W96), SQRT(W96))</f>
        <v>-0.65248008032038252</v>
      </c>
    </row>
    <row r="97" spans="1:24">
      <c r="A97" s="7" t="s">
        <v>10</v>
      </c>
      <c r="B97" s="6">
        <f t="shared" ref="B97:Q111" si="64">(B77-B$92)/B$94</f>
        <v>0.89807590389958425</v>
      </c>
      <c r="C97" s="6">
        <f t="shared" si="64"/>
        <v>0.52007178166602885</v>
      </c>
      <c r="D97" s="6">
        <f t="shared" si="64"/>
        <v>-1.1186452783216811</v>
      </c>
      <c r="E97" s="6">
        <f t="shared" si="64"/>
        <v>6.4706285369122415E-2</v>
      </c>
      <c r="F97" s="6">
        <f t="shared" si="64"/>
        <v>1.4243480494114831</v>
      </c>
      <c r="G97" s="6">
        <f t="shared" si="64"/>
        <v>0.63355709897078727</v>
      </c>
      <c r="H97" s="6">
        <f t="shared" si="64"/>
        <v>0.33639853193254893</v>
      </c>
      <c r="I97" s="6">
        <f t="shared" si="64"/>
        <v>-0.8374890488697414</v>
      </c>
      <c r="J97" s="6">
        <f t="shared" si="64"/>
        <v>0.63287479328756635</v>
      </c>
      <c r="K97" s="6">
        <f t="shared" si="64"/>
        <v>1.8258610986063575</v>
      </c>
      <c r="L97" s="6">
        <f t="shared" si="64"/>
        <v>-0.63038290486888304</v>
      </c>
      <c r="M97" s="6">
        <f t="shared" si="64"/>
        <v>1.9810127359421041</v>
      </c>
      <c r="N97" s="6">
        <f t="shared" si="64"/>
        <v>0.20028632799199189</v>
      </c>
      <c r="O97" s="6">
        <f t="shared" si="64"/>
        <v>0.5587720003810982</v>
      </c>
      <c r="P97" s="6">
        <f t="shared" si="64"/>
        <v>2.9875597809210492</v>
      </c>
      <c r="Q97" s="6">
        <f t="shared" si="64"/>
        <v>1.5215010259201081</v>
      </c>
      <c r="R97" s="6">
        <f t="shared" si="63"/>
        <v>1.7431611915274705</v>
      </c>
      <c r="S97" s="6">
        <f t="shared" ref="S97:S111" si="65">AVERAGE(B97:Q97)</f>
        <v>0.68740676138997026</v>
      </c>
      <c r="T97" s="6">
        <f t="shared" ref="T97" si="66">IF(S97&lt;0, -SQRT(-S97), SQRT(S97))</f>
        <v>0.8290999706850618</v>
      </c>
      <c r="U97" s="6">
        <f t="shared" ref="U97:U98" si="67">AVERAGE(B97:N97)</f>
        <v>0.45620579807825151</v>
      </c>
      <c r="V97" s="6">
        <f t="shared" ref="V97" si="68">IF(U97&lt;0, -SQRT(-U97), SQRT(U97))</f>
        <v>0.67543008378236424</v>
      </c>
      <c r="W97" s="6">
        <f t="shared" ref="W97:W111" si="69">AVERAGE(O97:Q97)</f>
        <v>1.6892776024074185</v>
      </c>
      <c r="X97" s="6">
        <f t="shared" ref="X97:X111" si="70">IF(W97&lt;0, -SQRT(-W97), SQRT(W97))</f>
        <v>1.2997221250742093</v>
      </c>
    </row>
    <row r="98" spans="1:24">
      <c r="A98" s="7" t="s">
        <v>14</v>
      </c>
      <c r="B98" s="6">
        <f t="shared" si="64"/>
        <v>0.58342157260629923</v>
      </c>
      <c r="C98" s="6">
        <f t="shared" si="63"/>
        <v>0.41859436085314516</v>
      </c>
      <c r="D98" s="6">
        <f t="shared" si="63"/>
        <v>0.7289236974870309</v>
      </c>
      <c r="E98" s="6">
        <f t="shared" si="63"/>
        <v>1.6176571342280603</v>
      </c>
      <c r="F98" s="6">
        <f t="shared" si="63"/>
        <v>2.3872875757741761</v>
      </c>
      <c r="G98" s="6">
        <f t="shared" si="63"/>
        <v>1.3833124431676577E-2</v>
      </c>
      <c r="H98" s="6">
        <f t="shared" si="63"/>
        <v>1.8101444813513348</v>
      </c>
      <c r="I98" s="6">
        <f t="shared" si="63"/>
        <v>1.6067786637924355</v>
      </c>
      <c r="J98" s="6">
        <f t="shared" si="63"/>
        <v>0.36463647030475677</v>
      </c>
      <c r="K98" s="6">
        <f t="shared" si="63"/>
        <v>7.2111417796459618E-2</v>
      </c>
      <c r="L98" s="6">
        <f t="shared" si="63"/>
        <v>1.4135017558513721</v>
      </c>
      <c r="M98" s="6">
        <f t="shared" si="63"/>
        <v>0.84738599148310323</v>
      </c>
      <c r="N98" s="6">
        <f t="shared" si="63"/>
        <v>2.0887002776307724</v>
      </c>
      <c r="O98" s="6">
        <f t="shared" si="63"/>
        <v>-0.7252147238988722</v>
      </c>
      <c r="P98" s="6">
        <f t="shared" si="63"/>
        <v>1.0176296982952271</v>
      </c>
      <c r="Q98" s="6">
        <f t="shared" si="63"/>
        <v>-0.29448406953292411</v>
      </c>
      <c r="R98" s="6">
        <f t="shared" si="63"/>
        <v>1.9923190445665893</v>
      </c>
      <c r="S98" s="6">
        <f t="shared" si="65"/>
        <v>0.87193171427837834</v>
      </c>
      <c r="T98" s="6">
        <f t="shared" ref="T98" si="71">IF(S98&lt;0, -SQRT(-S98), SQRT(S98))</f>
        <v>0.93377283869171224</v>
      </c>
      <c r="U98" s="6">
        <f t="shared" si="67"/>
        <v>1.073305886430048</v>
      </c>
      <c r="V98" s="6">
        <f t="shared" ref="V98" si="72">IF(U98&lt;0, -SQRT(-U98), SQRT(U98))</f>
        <v>1.0360047714320857</v>
      </c>
      <c r="W98" s="6">
        <f t="shared" si="69"/>
        <v>-6.8969837885640706E-4</v>
      </c>
      <c r="X98" s="6">
        <f t="shared" si="70"/>
        <v>-2.6262109185219817E-2</v>
      </c>
    </row>
    <row r="99" spans="1:24">
      <c r="A99" s="7" t="s">
        <v>12</v>
      </c>
      <c r="B99" s="6">
        <f t="shared" si="64"/>
        <v>0.95051829244846509</v>
      </c>
      <c r="C99" s="6">
        <f t="shared" si="63"/>
        <v>1.2684677601610459E-2</v>
      </c>
      <c r="D99" s="6">
        <f t="shared" si="63"/>
        <v>-7.9387729429280587E-2</v>
      </c>
      <c r="E99" s="6">
        <f t="shared" si="63"/>
        <v>1.3070669644562729</v>
      </c>
      <c r="F99" s="6">
        <f t="shared" si="63"/>
        <v>0.26882061777625177</v>
      </c>
      <c r="G99" s="6">
        <f t="shared" si="63"/>
        <v>2.4927290225881191</v>
      </c>
      <c r="H99" s="6">
        <f t="shared" si="63"/>
        <v>0.33639853193254893</v>
      </c>
      <c r="I99" s="6">
        <f t="shared" si="63"/>
        <v>-1.8850323542963887</v>
      </c>
      <c r="J99" s="6">
        <f t="shared" si="63"/>
        <v>-0.90949556386358876</v>
      </c>
      <c r="K99" s="6">
        <f t="shared" si="63"/>
        <v>2.5960110406725464E-2</v>
      </c>
      <c r="L99" s="6">
        <f t="shared" si="63"/>
        <v>-1.0302733819663241</v>
      </c>
      <c r="M99" s="6">
        <f t="shared" si="63"/>
        <v>0.30324515414278275</v>
      </c>
      <c r="N99" s="6">
        <f t="shared" si="63"/>
        <v>-8.5836997710853666E-2</v>
      </c>
      <c r="O99" s="6">
        <f t="shared" si="63"/>
        <v>3.5666297896665845E-2</v>
      </c>
      <c r="P99" s="6">
        <f t="shared" si="63"/>
        <v>-0.99250303907806092</v>
      </c>
      <c r="Q99" s="6">
        <f t="shared" si="63"/>
        <v>1.7669044171975448</v>
      </c>
      <c r="R99" s="6">
        <f t="shared" si="63"/>
        <v>0.34636716691422942</v>
      </c>
      <c r="S99" s="6">
        <f t="shared" si="65"/>
        <v>0.15734156375640562</v>
      </c>
      <c r="T99" s="6">
        <f t="shared" ref="T99" si="73">IF(S99&lt;0, -SQRT(-S99), SQRT(S99))</f>
        <v>0.39666303553067006</v>
      </c>
      <c r="U99" s="6">
        <f>AVERAGE(B99:N99)</f>
        <v>0.13133825723741077</v>
      </c>
      <c r="V99" s="6">
        <f t="shared" ref="V99" si="74">IF(U99&lt;0, -SQRT(-U99), SQRT(U99))</f>
        <v>0.36240620474463564</v>
      </c>
      <c r="W99" s="6">
        <f t="shared" si="69"/>
        <v>0.27002255867204988</v>
      </c>
      <c r="X99" s="6">
        <f t="shared" si="70"/>
        <v>0.51963694890957268</v>
      </c>
    </row>
    <row r="100" spans="1:24">
      <c r="A100" s="7" t="s">
        <v>20</v>
      </c>
      <c r="B100" s="6">
        <f t="shared" si="64"/>
        <v>0.5309791840574184</v>
      </c>
      <c r="C100" s="6">
        <f t="shared" si="63"/>
        <v>-1.052828240933668</v>
      </c>
      <c r="D100" s="6">
        <f t="shared" si="63"/>
        <v>-1.4073279307917923</v>
      </c>
      <c r="E100" s="6">
        <f t="shared" si="63"/>
        <v>-3.8823771221473451E-2</v>
      </c>
      <c r="F100" s="6">
        <f t="shared" si="63"/>
        <v>-0.56572697173808206</v>
      </c>
      <c r="G100" s="6">
        <f t="shared" si="63"/>
        <v>-1.2256148246465448</v>
      </c>
      <c r="H100" s="6">
        <f t="shared" si="63"/>
        <v>-1.0732715066419418</v>
      </c>
      <c r="I100" s="6">
        <f t="shared" si="63"/>
        <v>-9.5479207525866291E-2</v>
      </c>
      <c r="J100" s="6">
        <f t="shared" si="63"/>
        <v>-0.3059593371522672</v>
      </c>
      <c r="K100" s="6">
        <f t="shared" si="63"/>
        <v>-0.66630950043928694</v>
      </c>
      <c r="L100" s="6">
        <f t="shared" si="63"/>
        <v>0.70258535212258766</v>
      </c>
      <c r="M100" s="6">
        <f t="shared" si="63"/>
        <v>0.21255501458606266</v>
      </c>
      <c r="N100" s="6">
        <f t="shared" si="63"/>
        <v>0.77253297939768295</v>
      </c>
      <c r="O100" s="6">
        <f t="shared" si="63"/>
        <v>0.70143719196776155</v>
      </c>
      <c r="P100" s="6">
        <f t="shared" si="63"/>
        <v>1.256332960858305E-2</v>
      </c>
      <c r="Q100" s="6">
        <f t="shared" si="63"/>
        <v>0.63804881732133556</v>
      </c>
      <c r="R100" s="6">
        <f t="shared" si="63"/>
        <v>-0.36335520234871477</v>
      </c>
      <c r="S100" s="6">
        <f t="shared" si="65"/>
        <v>-0.17878996387684318</v>
      </c>
      <c r="T100" s="6">
        <f t="shared" ref="T100" si="75">IF(S100&lt;0, -SQRT(-S100), SQRT(S100))</f>
        <v>-0.42283562276237224</v>
      </c>
      <c r="U100" s="6">
        <f t="shared" ref="U100:U111" si="76">AVERAGE(B100:N100)</f>
        <v>-0.32405298160978241</v>
      </c>
      <c r="V100" s="6">
        <f t="shared" ref="V100" si="77">IF(U100&lt;0, -SQRT(-U100), SQRT(U100))</f>
        <v>-0.56925651652816622</v>
      </c>
      <c r="W100" s="6">
        <f t="shared" si="69"/>
        <v>0.45068311296589342</v>
      </c>
      <c r="X100" s="6">
        <f t="shared" si="70"/>
        <v>0.67132936250836928</v>
      </c>
    </row>
    <row r="101" spans="1:24">
      <c r="A101" s="7" t="s">
        <v>13</v>
      </c>
      <c r="B101" s="6">
        <f t="shared" si="64"/>
        <v>0.26876724131301427</v>
      </c>
      <c r="C101" s="6">
        <f t="shared" si="63"/>
        <v>-0.19027016402415689</v>
      </c>
      <c r="D101" s="6">
        <f t="shared" si="63"/>
        <v>0.38250451452289741</v>
      </c>
      <c r="E101" s="6">
        <f t="shared" si="63"/>
        <v>-0.50470902587915489</v>
      </c>
      <c r="F101" s="6">
        <f t="shared" si="63"/>
        <v>-1.0150987507073386</v>
      </c>
      <c r="G101" s="6">
        <f t="shared" si="63"/>
        <v>0.23516311533850182</v>
      </c>
      <c r="H101" s="6">
        <f t="shared" si="63"/>
        <v>0.91308172953120426</v>
      </c>
      <c r="I101" s="6">
        <f t="shared" si="63"/>
        <v>1.4758357506141047</v>
      </c>
      <c r="J101" s="6">
        <f t="shared" si="63"/>
        <v>-0.23889975640656477</v>
      </c>
      <c r="K101" s="6">
        <f t="shared" si="63"/>
        <v>-0.48170427088035028</v>
      </c>
      <c r="L101" s="6">
        <f t="shared" si="63"/>
        <v>-1.0302733819663241</v>
      </c>
      <c r="M101" s="6">
        <f t="shared" si="63"/>
        <v>0.21255501458606266</v>
      </c>
      <c r="N101" s="6">
        <f t="shared" si="63"/>
        <v>0.54363431883540658</v>
      </c>
      <c r="O101" s="6">
        <f t="shared" si="63"/>
        <v>-1.5812058734188523</v>
      </c>
      <c r="P101" s="6">
        <f t="shared" si="63"/>
        <v>-0.10804463463381422</v>
      </c>
      <c r="Q101" s="6">
        <f t="shared" si="63"/>
        <v>-0.73621017383231036</v>
      </c>
      <c r="R101" s="6">
        <f t="shared" si="63"/>
        <v>-0.28785282263989093</v>
      </c>
      <c r="S101" s="6">
        <f t="shared" si="65"/>
        <v>-0.11592964668797967</v>
      </c>
      <c r="T101" s="6">
        <f t="shared" ref="T101" si="78">IF(S101&lt;0, -SQRT(-S101), SQRT(S101))</f>
        <v>-0.34048442943544377</v>
      </c>
      <c r="U101" s="6">
        <f t="shared" si="76"/>
        <v>4.3891256529023252E-2</v>
      </c>
      <c r="V101" s="6">
        <f t="shared" ref="V101" si="79">IF(U101&lt;0, -SQRT(-U101), SQRT(U101))</f>
        <v>0.209502402203467</v>
      </c>
      <c r="W101" s="6">
        <f t="shared" si="69"/>
        <v>-0.80848689396165907</v>
      </c>
      <c r="X101" s="6">
        <f t="shared" si="70"/>
        <v>-0.89915899259344512</v>
      </c>
    </row>
    <row r="102" spans="1:24">
      <c r="A102" s="7" t="s">
        <v>18</v>
      </c>
      <c r="B102" s="6">
        <f t="shared" si="64"/>
        <v>-1.514273969348934</v>
      </c>
      <c r="C102" s="6">
        <f t="shared" si="63"/>
        <v>-0.59617984727569162</v>
      </c>
      <c r="D102" s="6">
        <f t="shared" si="63"/>
        <v>0.32476798402887513</v>
      </c>
      <c r="E102" s="6">
        <f t="shared" si="63"/>
        <v>-0.91882925224153833</v>
      </c>
      <c r="F102" s="6">
        <f t="shared" si="63"/>
        <v>-0.43733503488972297</v>
      </c>
      <c r="G102" s="6">
        <f t="shared" si="63"/>
        <v>-0.65015684828879916</v>
      </c>
      <c r="H102" s="6">
        <f t="shared" si="63"/>
        <v>-0.75289195242046669</v>
      </c>
      <c r="I102" s="6">
        <f t="shared" si="63"/>
        <v>-0.4446603093347487</v>
      </c>
      <c r="J102" s="6">
        <f t="shared" si="63"/>
        <v>0.63287479328756635</v>
      </c>
      <c r="K102" s="6">
        <f t="shared" si="63"/>
        <v>-1.2201251891160967</v>
      </c>
      <c r="L102" s="6">
        <f t="shared" si="63"/>
        <v>-0.85254428103412816</v>
      </c>
      <c r="M102" s="6">
        <f t="shared" si="63"/>
        <v>-1.1477970787647385</v>
      </c>
      <c r="N102" s="6">
        <f t="shared" si="63"/>
        <v>1.1158809702410977</v>
      </c>
      <c r="O102" s="6">
        <f t="shared" si="63"/>
        <v>-0.15455395755221865</v>
      </c>
      <c r="P102" s="6">
        <f t="shared" si="63"/>
        <v>0.49499518657817215</v>
      </c>
      <c r="Q102" s="6">
        <f t="shared" si="63"/>
        <v>-0.14724203476646205</v>
      </c>
      <c r="R102" s="6">
        <f t="shared" si="63"/>
        <v>-0.99757519190283506</v>
      </c>
      <c r="S102" s="6">
        <f t="shared" si="65"/>
        <v>-0.39175442630611462</v>
      </c>
      <c r="T102" s="6">
        <f t="shared" ref="T102" si="80">IF(S102&lt;0, -SQRT(-S102), SQRT(S102))</f>
        <v>-0.62590288887823053</v>
      </c>
      <c r="U102" s="6">
        <f t="shared" si="76"/>
        <v>-0.49702077039671733</v>
      </c>
      <c r="V102" s="6">
        <f t="shared" ref="V102" si="81">IF(U102&lt;0, -SQRT(-U102), SQRT(U102))</f>
        <v>-0.70499700027497803</v>
      </c>
      <c r="W102" s="6">
        <f t="shared" si="69"/>
        <v>6.4399731419830492E-2</v>
      </c>
      <c r="X102" s="6">
        <f t="shared" si="70"/>
        <v>0.25377102163137244</v>
      </c>
    </row>
    <row r="103" spans="1:24">
      <c r="A103" s="7" t="s">
        <v>31</v>
      </c>
      <c r="B103" s="6">
        <f t="shared" si="64"/>
        <v>-0.41298380982243654</v>
      </c>
      <c r="C103" s="6">
        <f t="shared" si="63"/>
        <v>0.67228791288535428</v>
      </c>
      <c r="D103" s="6">
        <f t="shared" si="63"/>
        <v>-7.9387729429280587E-2</v>
      </c>
      <c r="E103" s="6">
        <f t="shared" si="63"/>
        <v>0.63412159661739975</v>
      </c>
      <c r="F103" s="6">
        <f t="shared" si="63"/>
        <v>0.91078030201804694</v>
      </c>
      <c r="G103" s="6">
        <f t="shared" si="63"/>
        <v>-0.78295484283289429</v>
      </c>
      <c r="H103" s="6">
        <f t="shared" si="63"/>
        <v>1.4897649271298596</v>
      </c>
      <c r="I103" s="6">
        <f t="shared" si="63"/>
        <v>-0.61925086023918996</v>
      </c>
      <c r="J103" s="6">
        <f t="shared" si="63"/>
        <v>0.36463647030475677</v>
      </c>
      <c r="K103" s="6">
        <f t="shared" si="63"/>
        <v>0.16441403257592793</v>
      </c>
      <c r="L103" s="6">
        <f t="shared" si="63"/>
        <v>-0.40822152870363787</v>
      </c>
      <c r="M103" s="6">
        <f t="shared" si="63"/>
        <v>1.3915268288234237</v>
      </c>
      <c r="N103" s="6">
        <f t="shared" si="63"/>
        <v>-0.82975764453825207</v>
      </c>
      <c r="O103" s="6">
        <f t="shared" si="63"/>
        <v>-0.91543497934775664</v>
      </c>
      <c r="P103" s="6">
        <f t="shared" si="63"/>
        <v>1.1784403172850901</v>
      </c>
      <c r="Q103" s="6">
        <f t="shared" si="63"/>
        <v>0.19632271302194942</v>
      </c>
      <c r="R103" s="6">
        <f t="shared" si="63"/>
        <v>0.3916685947395237</v>
      </c>
      <c r="S103" s="6">
        <f t="shared" si="65"/>
        <v>0.18464398160927259</v>
      </c>
      <c r="T103" s="6">
        <f t="shared" ref="T103" si="82">IF(S103&lt;0, -SQRT(-S103), SQRT(S103))</f>
        <v>0.42970220107566659</v>
      </c>
      <c r="U103" s="6">
        <f t="shared" si="76"/>
        <v>0.19192120421454448</v>
      </c>
      <c r="V103" s="6">
        <f t="shared" ref="V103" si="83">IF(U103&lt;0, -SQRT(-U103), SQRT(U103))</f>
        <v>0.43808812379993189</v>
      </c>
      <c r="W103" s="6">
        <f t="shared" si="69"/>
        <v>0.15310935031976097</v>
      </c>
      <c r="X103" s="6">
        <f t="shared" si="70"/>
        <v>0.39129189912360945</v>
      </c>
    </row>
    <row r="104" spans="1:24">
      <c r="A104" s="7" t="s">
        <v>28</v>
      </c>
      <c r="B104" s="6">
        <f t="shared" si="64"/>
        <v>0.95051829244846509</v>
      </c>
      <c r="C104" s="6">
        <f t="shared" si="63"/>
        <v>0.41859436085314516</v>
      </c>
      <c r="D104" s="6">
        <f t="shared" si="63"/>
        <v>-0.71448956486352533</v>
      </c>
      <c r="E104" s="6">
        <f t="shared" si="63"/>
        <v>6.4706285369122415E-2</v>
      </c>
      <c r="F104" s="6">
        <f t="shared" si="63"/>
        <v>-1.0150987507073386</v>
      </c>
      <c r="G104" s="6">
        <f t="shared" si="63"/>
        <v>-0.38456085920060884</v>
      </c>
      <c r="H104" s="6">
        <f t="shared" si="63"/>
        <v>0.91308172953120426</v>
      </c>
      <c r="I104" s="6">
        <f t="shared" si="63"/>
        <v>0.38464480746134705</v>
      </c>
      <c r="J104" s="6">
        <f t="shared" si="63"/>
        <v>0.63287479328756635</v>
      </c>
      <c r="K104" s="6">
        <f t="shared" si="63"/>
        <v>1.5028019468782186</v>
      </c>
      <c r="L104" s="6">
        <f t="shared" si="63"/>
        <v>0.65815307688953861</v>
      </c>
      <c r="M104" s="6">
        <f t="shared" si="63"/>
        <v>0.1218648750293426</v>
      </c>
      <c r="N104" s="6">
        <f t="shared" si="63"/>
        <v>1.0586563051005287</v>
      </c>
      <c r="O104" s="6">
        <f t="shared" si="63"/>
        <v>0.5587720003810982</v>
      </c>
      <c r="P104" s="6">
        <f t="shared" si="63"/>
        <v>-0.10804463463381422</v>
      </c>
      <c r="Q104" s="6">
        <f t="shared" si="63"/>
        <v>-0.58896813906584822</v>
      </c>
      <c r="R104" s="6">
        <f t="shared" si="63"/>
        <v>0.67102739966217195</v>
      </c>
      <c r="S104" s="6">
        <f t="shared" si="65"/>
        <v>0.27834415779740262</v>
      </c>
      <c r="T104" s="6">
        <f t="shared" ref="T104" si="84">IF(S104&lt;0, -SQRT(-S104), SQRT(S104))</f>
        <v>0.5275833183464036</v>
      </c>
      <c r="U104" s="6">
        <f t="shared" si="76"/>
        <v>0.35321133062130816</v>
      </c>
      <c r="V104" s="6">
        <f t="shared" ref="V104" si="85">IF(U104&lt;0, -SQRT(-U104), SQRT(U104))</f>
        <v>0.59431585089185379</v>
      </c>
      <c r="W104" s="6">
        <f t="shared" si="69"/>
        <v>-4.6080257772854738E-2</v>
      </c>
      <c r="X104" s="6">
        <f t="shared" si="70"/>
        <v>-0.21466312625333384</v>
      </c>
    </row>
    <row r="105" spans="1:24">
      <c r="A105" s="7" t="s">
        <v>30</v>
      </c>
      <c r="B105" s="6">
        <f t="shared" si="64"/>
        <v>5.8997687117490934E-2</v>
      </c>
      <c r="C105" s="6">
        <f t="shared" si="63"/>
        <v>0.97672017532400535</v>
      </c>
      <c r="D105" s="6">
        <f t="shared" si="63"/>
        <v>-0.1948607904173251</v>
      </c>
      <c r="E105" s="6">
        <f t="shared" si="63"/>
        <v>-3.8823771221473451E-2</v>
      </c>
      <c r="F105" s="6">
        <f t="shared" si="63"/>
        <v>-1.2718826244040569</v>
      </c>
      <c r="G105" s="6">
        <f t="shared" si="63"/>
        <v>-0.47309285556333891</v>
      </c>
      <c r="H105" s="6">
        <f t="shared" si="63"/>
        <v>-0.24028466566610637</v>
      </c>
      <c r="I105" s="6">
        <f t="shared" si="63"/>
        <v>-0.96843196204807236</v>
      </c>
      <c r="J105" s="6">
        <f t="shared" si="63"/>
        <v>-0.37301891789796959</v>
      </c>
      <c r="K105" s="6">
        <f t="shared" si="63"/>
        <v>-0.57400688565981861</v>
      </c>
      <c r="L105" s="6">
        <f t="shared" si="63"/>
        <v>0.39155942549124451</v>
      </c>
      <c r="M105" s="6">
        <f t="shared" si="63"/>
        <v>0.16720994480770263</v>
      </c>
      <c r="N105" s="6">
        <f t="shared" si="63"/>
        <v>-0.6008589839759757</v>
      </c>
      <c r="O105" s="6">
        <f t="shared" si="63"/>
        <v>2.1756441716966166</v>
      </c>
      <c r="P105" s="6">
        <f t="shared" si="63"/>
        <v>-0.2286525988762115</v>
      </c>
      <c r="Q105" s="6">
        <f t="shared" si="63"/>
        <v>1.1779362781316964</v>
      </c>
      <c r="R105" s="6">
        <f t="shared" si="63"/>
        <v>5.9458124020698777E-2</v>
      </c>
      <c r="S105" s="6">
        <f t="shared" si="65"/>
        <v>-9.9039832259954774E-4</v>
      </c>
      <c r="T105" s="6">
        <f t="shared" ref="T105" si="86">IF(S105&lt;0, -SQRT(-S105), SQRT(S105))</f>
        <v>-3.1470594570162602E-2</v>
      </c>
      <c r="U105" s="6">
        <f t="shared" si="76"/>
        <v>-0.24159801723951493</v>
      </c>
      <c r="V105" s="6">
        <f t="shared" ref="V105" si="87">IF(U105&lt;0, -SQRT(-U105), SQRT(U105))</f>
        <v>-0.49152621215914311</v>
      </c>
      <c r="W105" s="6">
        <f t="shared" si="69"/>
        <v>1.0416426169840338</v>
      </c>
      <c r="X105" s="6">
        <f t="shared" si="70"/>
        <v>1.0206089442014674</v>
      </c>
    </row>
    <row r="106" spans="1:24">
      <c r="A106" s="7" t="s">
        <v>16</v>
      </c>
      <c r="B106" s="6">
        <f t="shared" si="64"/>
        <v>-0.9374076953112449</v>
      </c>
      <c r="C106" s="6">
        <f t="shared" si="63"/>
        <v>1.3826298585755401</v>
      </c>
      <c r="D106" s="6">
        <f t="shared" si="63"/>
        <v>-2.1579028272140817</v>
      </c>
      <c r="E106" s="6">
        <f t="shared" si="63"/>
        <v>-0.19411885610736726</v>
      </c>
      <c r="F106" s="6">
        <f t="shared" si="63"/>
        <v>0.33301658620043129</v>
      </c>
      <c r="G106" s="6">
        <f t="shared" si="63"/>
        <v>1.2532810735098978</v>
      </c>
      <c r="H106" s="6">
        <f t="shared" si="63"/>
        <v>-0.30436057651040144</v>
      </c>
      <c r="I106" s="6">
        <f t="shared" si="63"/>
        <v>-0.61925086023918996</v>
      </c>
      <c r="J106" s="6">
        <f t="shared" si="63"/>
        <v>-1.8483296943034222</v>
      </c>
      <c r="K106" s="6">
        <f t="shared" si="63"/>
        <v>0.57977579908353538</v>
      </c>
      <c r="L106" s="6">
        <f t="shared" si="63"/>
        <v>-0.76367973056803007</v>
      </c>
      <c r="M106" s="6">
        <f t="shared" si="63"/>
        <v>-1.3745224276565386</v>
      </c>
      <c r="N106" s="6">
        <f t="shared" si="63"/>
        <v>-1.1731056353816667</v>
      </c>
      <c r="O106" s="6">
        <f t="shared" si="63"/>
        <v>0.46366187265665598</v>
      </c>
      <c r="P106" s="6">
        <f t="shared" si="63"/>
        <v>-0.5100711821084718</v>
      </c>
      <c r="Q106" s="6">
        <f t="shared" si="63"/>
        <v>0</v>
      </c>
      <c r="R106" s="6">
        <f t="shared" si="63"/>
        <v>-0.77861829074724587</v>
      </c>
      <c r="S106" s="6">
        <f t="shared" si="65"/>
        <v>-0.36689901846089712</v>
      </c>
      <c r="T106" s="6">
        <f t="shared" ref="T106" si="88">IF(S106&lt;0, -SQRT(-S106), SQRT(S106))</f>
        <v>-0.60572189861428749</v>
      </c>
      <c r="U106" s="6">
        <f t="shared" si="76"/>
        <v>-0.44799807584019524</v>
      </c>
      <c r="V106" s="6">
        <f t="shared" ref="V106" si="89">IF(U106&lt;0, -SQRT(-U106), SQRT(U106))</f>
        <v>-0.66932658384393728</v>
      </c>
      <c r="W106" s="6">
        <f t="shared" si="69"/>
        <v>-1.5469769817271939E-2</v>
      </c>
      <c r="X106" s="6">
        <f t="shared" si="70"/>
        <v>-0.12437752939044873</v>
      </c>
    </row>
    <row r="107" spans="1:24">
      <c r="A107" s="7" t="s">
        <v>26</v>
      </c>
      <c r="B107" s="6">
        <f t="shared" si="64"/>
        <v>0.84563351535070341</v>
      </c>
      <c r="C107" s="6">
        <f t="shared" si="63"/>
        <v>1.1796750169497727</v>
      </c>
      <c r="D107" s="6">
        <f t="shared" si="63"/>
        <v>-0.7722260953575476</v>
      </c>
      <c r="E107" s="6">
        <f t="shared" si="63"/>
        <v>-1.3329494786039218</v>
      </c>
      <c r="F107" s="6">
        <f t="shared" si="63"/>
        <v>-0.37313906646554346</v>
      </c>
      <c r="G107" s="6">
        <f t="shared" si="63"/>
        <v>0.58929110078942215</v>
      </c>
      <c r="H107" s="6">
        <f t="shared" si="63"/>
        <v>-2.2907138126835473</v>
      </c>
      <c r="I107" s="6">
        <f t="shared" si="63"/>
        <v>-0.22642212070419721</v>
      </c>
      <c r="J107" s="6">
        <f t="shared" si="63"/>
        <v>0.76699395477897114</v>
      </c>
      <c r="K107" s="6">
        <f t="shared" si="63"/>
        <v>0.2105653399656621</v>
      </c>
      <c r="L107" s="6">
        <f t="shared" si="63"/>
        <v>0.56928852642344063</v>
      </c>
      <c r="M107" s="6">
        <f t="shared" si="63"/>
        <v>-1.0117618694296584</v>
      </c>
      <c r="N107" s="6">
        <f t="shared" si="63"/>
        <v>-1.2303303005222359</v>
      </c>
      <c r="O107" s="6">
        <f t="shared" si="63"/>
        <v>-0.53499446844998766</v>
      </c>
      <c r="P107" s="6">
        <f t="shared" si="63"/>
        <v>-0.55027383685593756</v>
      </c>
      <c r="Q107" s="6">
        <f t="shared" si="63"/>
        <v>-0.34356474778841145</v>
      </c>
      <c r="R107" s="6">
        <f t="shared" si="63"/>
        <v>-0.60496281741695102</v>
      </c>
      <c r="S107" s="6">
        <f t="shared" si="65"/>
        <v>-0.28155802141268849</v>
      </c>
      <c r="T107" s="6">
        <f t="shared" ref="T107" si="90">IF(S107&lt;0, -SQRT(-S107), SQRT(S107))</f>
        <v>-0.53062041179423969</v>
      </c>
      <c r="U107" s="6">
        <f t="shared" si="76"/>
        <v>-0.23662271457759071</v>
      </c>
      <c r="V107" s="6">
        <f t="shared" ref="V107" si="91">IF(U107&lt;0, -SQRT(-U107), SQRT(U107))</f>
        <v>-0.48643880866722661</v>
      </c>
      <c r="W107" s="6">
        <f t="shared" si="69"/>
        <v>-0.47627768436477885</v>
      </c>
      <c r="X107" s="6">
        <f t="shared" si="70"/>
        <v>-0.69012874477504471</v>
      </c>
    </row>
    <row r="108" spans="1:24">
      <c r="A108" s="7" t="s">
        <v>21</v>
      </c>
      <c r="B108" s="6">
        <f t="shared" si="64"/>
        <v>-1.2520620266045299</v>
      </c>
      <c r="C108" s="6">
        <f t="shared" si="63"/>
        <v>-0.13953145361771505</v>
      </c>
      <c r="D108" s="6">
        <f t="shared" si="63"/>
        <v>1.0753428804511644</v>
      </c>
      <c r="E108" s="6">
        <f t="shared" si="63"/>
        <v>0.42706148343620798</v>
      </c>
      <c r="F108" s="6">
        <f t="shared" si="63"/>
        <v>-1.4644705296765954</v>
      </c>
      <c r="G108" s="6">
        <f t="shared" si="63"/>
        <v>-0.60589085010743404</v>
      </c>
      <c r="H108" s="6">
        <f t="shared" si="63"/>
        <v>0.59270217530972913</v>
      </c>
      <c r="I108" s="6">
        <f t="shared" si="63"/>
        <v>1.8250168524229871</v>
      </c>
      <c r="J108" s="6">
        <f t="shared" si="63"/>
        <v>2.4434834734215309</v>
      </c>
      <c r="K108" s="6">
        <f t="shared" si="63"/>
        <v>-0.43555296349061612</v>
      </c>
      <c r="L108" s="6">
        <f t="shared" si="63"/>
        <v>-0.98584110673327519</v>
      </c>
      <c r="M108" s="6">
        <f t="shared" si="63"/>
        <v>-0.73969145075949805</v>
      </c>
      <c r="N108" s="6">
        <f t="shared" si="63"/>
        <v>-1.2875549656628049</v>
      </c>
      <c r="O108" s="6">
        <f t="shared" si="63"/>
        <v>-1.390985617969968</v>
      </c>
      <c r="P108" s="6">
        <f t="shared" si="63"/>
        <v>-0.95230038433059516</v>
      </c>
      <c r="Q108" s="6">
        <f t="shared" si="63"/>
        <v>-0.49080678255487353</v>
      </c>
      <c r="R108" s="6">
        <f t="shared" si="63"/>
        <v>-0.62006329335871579</v>
      </c>
      <c r="S108" s="6">
        <f t="shared" si="65"/>
        <v>-0.21131757915414284</v>
      </c>
      <c r="T108" s="6">
        <f t="shared" ref="T108" si="92">IF(S108&lt;0, -SQRT(-S108), SQRT(S108))</f>
        <v>-0.45969291832063591</v>
      </c>
      <c r="U108" s="6">
        <f t="shared" si="76"/>
        <v>-4.2076037046988382E-2</v>
      </c>
      <c r="V108" s="6">
        <f t="shared" ref="V108" si="93">IF(U108&lt;0, -SQRT(-U108), SQRT(U108))</f>
        <v>-0.20512444283163422</v>
      </c>
      <c r="W108" s="6">
        <f t="shared" si="69"/>
        <v>-0.94469759495181227</v>
      </c>
      <c r="X108" s="6">
        <f t="shared" si="70"/>
        <v>-0.97195555194248073</v>
      </c>
    </row>
    <row r="109" spans="1:24">
      <c r="A109" s="7" t="s">
        <v>25</v>
      </c>
      <c r="B109" s="6">
        <f t="shared" si="64"/>
        <v>-1.3569468037022916</v>
      </c>
      <c r="C109" s="6">
        <f t="shared" si="63"/>
        <v>0.62154920247891254</v>
      </c>
      <c r="D109" s="6">
        <f t="shared" si="63"/>
        <v>0.90213328896909761</v>
      </c>
      <c r="E109" s="6">
        <f t="shared" si="63"/>
        <v>-1.4882445634898156</v>
      </c>
      <c r="F109" s="6">
        <f t="shared" si="63"/>
        <v>0.7823883651696879</v>
      </c>
      <c r="G109" s="6">
        <f t="shared" si="63"/>
        <v>1.1647490771471678</v>
      </c>
      <c r="H109" s="6">
        <f t="shared" si="63"/>
        <v>-0.6888160415761716</v>
      </c>
      <c r="I109" s="6">
        <f t="shared" si="63"/>
        <v>0.7338259092702295</v>
      </c>
      <c r="J109" s="6">
        <f t="shared" si="63"/>
        <v>-0.10478059491515999</v>
      </c>
      <c r="K109" s="6">
        <f t="shared" si="63"/>
        <v>-0.48170427088035028</v>
      </c>
      <c r="L109" s="6">
        <f t="shared" si="63"/>
        <v>-0.71924745533498102</v>
      </c>
      <c r="M109" s="6">
        <f t="shared" si="63"/>
        <v>-0.46762103208933786</v>
      </c>
      <c r="N109" s="6">
        <f t="shared" si="63"/>
        <v>-0.65808364911654482</v>
      </c>
      <c r="O109" s="6">
        <f t="shared" si="63"/>
        <v>0.41610680879443485</v>
      </c>
      <c r="P109" s="6">
        <f t="shared" si="63"/>
        <v>-1.1131110033204581</v>
      </c>
      <c r="Q109" s="6">
        <f t="shared" si="63"/>
        <v>-9.8161356510974712E-2</v>
      </c>
      <c r="R109" s="6">
        <f t="shared" si="63"/>
        <v>-0.40110639220312666</v>
      </c>
      <c r="S109" s="6">
        <f t="shared" si="65"/>
        <v>-0.1597477574441597</v>
      </c>
      <c r="T109" s="6">
        <f t="shared" ref="T109" si="94">IF(S109&lt;0, -SQRT(-S109), SQRT(S109))</f>
        <v>-0.39968457243701527</v>
      </c>
      <c r="U109" s="6">
        <f t="shared" si="76"/>
        <v>-0.13544604369765828</v>
      </c>
      <c r="V109" s="6">
        <f t="shared" ref="V109" si="95">IF(U109&lt;0, -SQRT(-U109), SQRT(U109))</f>
        <v>-0.36802994945745687</v>
      </c>
      <c r="W109" s="6">
        <f t="shared" si="69"/>
        <v>-0.26505518367899933</v>
      </c>
      <c r="X109" s="6">
        <f t="shared" si="70"/>
        <v>-0.51483510338651084</v>
      </c>
    </row>
    <row r="110" spans="1:24">
      <c r="A110" s="7" t="s">
        <v>27</v>
      </c>
      <c r="B110" s="6">
        <f t="shared" si="64"/>
        <v>1.89448128632832</v>
      </c>
      <c r="C110" s="6">
        <f t="shared" si="63"/>
        <v>-0.6976572680885752</v>
      </c>
      <c r="D110" s="6">
        <f t="shared" si="63"/>
        <v>0.49797757551094191</v>
      </c>
      <c r="E110" s="6">
        <f t="shared" si="63"/>
        <v>0.53059154002680387</v>
      </c>
      <c r="F110" s="6">
        <f t="shared" si="63"/>
        <v>-0.24474712961718442</v>
      </c>
      <c r="G110" s="6">
        <f t="shared" si="63"/>
        <v>1.3833124431676577E-2</v>
      </c>
      <c r="H110" s="6">
        <f t="shared" si="63"/>
        <v>-0.6888160415761716</v>
      </c>
      <c r="I110" s="6">
        <f t="shared" si="63"/>
        <v>7.9111343378574922E-2</v>
      </c>
      <c r="J110" s="6">
        <f t="shared" si="63"/>
        <v>-1.5130317905749102</v>
      </c>
      <c r="K110" s="6">
        <f t="shared" si="63"/>
        <v>-0.98936865216742598</v>
      </c>
      <c r="L110" s="6">
        <f t="shared" si="63"/>
        <v>1.324637205385274</v>
      </c>
      <c r="M110" s="6">
        <f t="shared" si="63"/>
        <v>0.16720994480770263</v>
      </c>
      <c r="N110" s="6">
        <f t="shared" si="63"/>
        <v>1.2303303005222359</v>
      </c>
      <c r="O110" s="6">
        <f t="shared" si="63"/>
        <v>-5.9443829827776407E-2</v>
      </c>
      <c r="P110" s="6">
        <f t="shared" si="63"/>
        <v>-2.763932513888271E-2</v>
      </c>
      <c r="Q110" s="6">
        <f t="shared" si="63"/>
        <v>0.7852908520877977</v>
      </c>
      <c r="R110" s="6">
        <f t="shared" si="63"/>
        <v>0.40676907068128848</v>
      </c>
      <c r="S110" s="6">
        <f t="shared" si="65"/>
        <v>0.14392244596802506</v>
      </c>
      <c r="T110" s="6">
        <f t="shared" ref="T110" si="96">IF(S110&lt;0, -SQRT(-S110), SQRT(S110))</f>
        <v>0.3793711190483865</v>
      </c>
      <c r="U110" s="6">
        <f t="shared" si="76"/>
        <v>0.12342703372055865</v>
      </c>
      <c r="V110" s="6">
        <f t="shared" ref="V110" si="97">IF(U110&lt;0, -SQRT(-U110), SQRT(U110))</f>
        <v>0.35132183780766979</v>
      </c>
      <c r="W110" s="6">
        <f t="shared" si="69"/>
        <v>0.23273589904037953</v>
      </c>
      <c r="X110" s="6">
        <f t="shared" si="70"/>
        <v>0.48242709194279249</v>
      </c>
    </row>
    <row r="111" spans="1:24">
      <c r="A111" s="7" t="s">
        <v>29</v>
      </c>
      <c r="B111" s="6">
        <f t="shared" si="64"/>
        <v>-0.25565664417579403</v>
      </c>
      <c r="C111" s="6">
        <f t="shared" si="63"/>
        <v>-2.7779443947526907</v>
      </c>
      <c r="D111" s="6">
        <f t="shared" si="63"/>
        <v>1.8259177768734536</v>
      </c>
      <c r="E111" s="6">
        <f t="shared" si="63"/>
        <v>-1.7470697049663053</v>
      </c>
      <c r="F111" s="6">
        <f t="shared" si="63"/>
        <v>0.33301658620043129</v>
      </c>
      <c r="G111" s="6">
        <f t="shared" si="63"/>
        <v>-1.44694481555337</v>
      </c>
      <c r="H111" s="6">
        <f t="shared" si="63"/>
        <v>-0.43251239819899151</v>
      </c>
      <c r="I111" s="6">
        <f t="shared" si="63"/>
        <v>-0.88113668659585176</v>
      </c>
      <c r="J111" s="6">
        <f t="shared" si="63"/>
        <v>-0.97655514460929116</v>
      </c>
      <c r="K111" s="6">
        <f t="shared" si="63"/>
        <v>-1.4970330334545017</v>
      </c>
      <c r="L111" s="6">
        <f t="shared" si="63"/>
        <v>-0.80811200580107911</v>
      </c>
      <c r="M111" s="6">
        <f t="shared" si="63"/>
        <v>-1.7372829858834189</v>
      </c>
      <c r="N111" s="6">
        <f t="shared" si="63"/>
        <v>-0.82975764453825207</v>
      </c>
      <c r="O111" s="6">
        <f t="shared" si="63"/>
        <v>-1.1056552347966411</v>
      </c>
      <c r="P111" s="6">
        <f t="shared" si="63"/>
        <v>-0.67088180109833484</v>
      </c>
      <c r="Q111" s="6">
        <f t="shared" si="63"/>
        <v>-0.98161356510974707</v>
      </c>
      <c r="R111" s="6">
        <f t="shared" si="63"/>
        <v>-2.2207137431857813</v>
      </c>
      <c r="S111" s="6">
        <f t="shared" si="65"/>
        <v>-0.87432635602877418</v>
      </c>
      <c r="T111" s="6">
        <f t="shared" ref="T111" si="98">IF(S111&lt;0, -SQRT(-S111), SQRT(S111))</f>
        <v>-0.9350541995140037</v>
      </c>
      <c r="U111" s="6">
        <f t="shared" si="76"/>
        <v>-0.8639285458042818</v>
      </c>
      <c r="V111" s="6">
        <f t="shared" ref="V111" si="99">IF(U111&lt;0, -SQRT(-U111), SQRT(U111))</f>
        <v>-0.92947756605755782</v>
      </c>
      <c r="W111" s="6">
        <f t="shared" si="69"/>
        <v>-0.91938353366824099</v>
      </c>
      <c r="X111" s="6">
        <f t="shared" si="70"/>
        <v>-0.9588448955218154</v>
      </c>
    </row>
    <row r="113" spans="1:18">
      <c r="A113" s="3" t="s">
        <v>65</v>
      </c>
      <c r="B113" s="3" t="s">
        <v>56</v>
      </c>
    </row>
    <row r="114" spans="1:18">
      <c r="A114" s="3" t="s">
        <v>39</v>
      </c>
      <c r="B114">
        <v>1</v>
      </c>
      <c r="C114">
        <v>2</v>
      </c>
      <c r="D114">
        <v>3</v>
      </c>
      <c r="E114">
        <v>4</v>
      </c>
      <c r="F114">
        <v>5</v>
      </c>
      <c r="G114">
        <v>6</v>
      </c>
      <c r="H114">
        <v>7</v>
      </c>
      <c r="I114">
        <v>8</v>
      </c>
      <c r="J114">
        <v>9</v>
      </c>
      <c r="K114">
        <v>10</v>
      </c>
      <c r="L114">
        <v>11</v>
      </c>
      <c r="M114">
        <v>12</v>
      </c>
      <c r="N114">
        <v>13</v>
      </c>
      <c r="O114">
        <v>14</v>
      </c>
      <c r="P114">
        <v>15</v>
      </c>
      <c r="Q114">
        <v>16</v>
      </c>
      <c r="R114" t="s">
        <v>38</v>
      </c>
    </row>
    <row r="115" spans="1:18">
      <c r="A115" s="4">
        <v>2015</v>
      </c>
      <c r="B115" s="6">
        <v>82.3125</v>
      </c>
      <c r="C115" s="6">
        <v>80.1875</v>
      </c>
      <c r="D115" s="6">
        <v>89.625</v>
      </c>
      <c r="E115" s="6">
        <v>71.9375</v>
      </c>
      <c r="F115" s="6">
        <v>85.8125</v>
      </c>
      <c r="G115" s="6">
        <v>89.75</v>
      </c>
      <c r="H115" s="6">
        <v>82.9375</v>
      </c>
      <c r="I115" s="6">
        <v>87.9375</v>
      </c>
      <c r="J115" s="6">
        <v>87.4375</v>
      </c>
      <c r="K115" s="6">
        <v>81.375</v>
      </c>
      <c r="L115" s="6">
        <v>71.6875</v>
      </c>
      <c r="M115" s="6">
        <v>86.0625</v>
      </c>
      <c r="N115" s="6">
        <v>87.4375</v>
      </c>
      <c r="O115" s="6">
        <v>83.125</v>
      </c>
      <c r="P115" s="6">
        <v>97.5625</v>
      </c>
      <c r="Q115" s="6">
        <v>85.1875</v>
      </c>
      <c r="R115" s="6">
        <v>84.3984375</v>
      </c>
    </row>
    <row r="116" spans="1:18">
      <c r="A116" s="7" t="s">
        <v>10</v>
      </c>
      <c r="B116" s="6">
        <v>53</v>
      </c>
      <c r="C116" s="6">
        <v>82</v>
      </c>
      <c r="D116" s="6">
        <v>101</v>
      </c>
      <c r="E116" s="6">
        <v>55</v>
      </c>
      <c r="F116" s="6">
        <v>115</v>
      </c>
      <c r="G116" s="6">
        <v>88</v>
      </c>
      <c r="H116" s="6">
        <v>99</v>
      </c>
      <c r="I116" s="6">
        <v>122</v>
      </c>
      <c r="J116" s="6">
        <v>111</v>
      </c>
      <c r="K116" s="6">
        <v>101</v>
      </c>
      <c r="L116" s="6">
        <v>44</v>
      </c>
      <c r="M116" s="6">
        <v>72</v>
      </c>
      <c r="N116" s="6">
        <v>70</v>
      </c>
      <c r="O116" s="6">
        <v>115</v>
      </c>
      <c r="P116" s="6">
        <v>143</v>
      </c>
      <c r="Q116" s="6">
        <v>129</v>
      </c>
      <c r="R116" s="6">
        <v>93.75</v>
      </c>
    </row>
    <row r="117" spans="1:18">
      <c r="A117" s="7" t="s">
        <v>14</v>
      </c>
      <c r="B117" s="6">
        <v>71</v>
      </c>
      <c r="C117" s="6">
        <v>71</v>
      </c>
      <c r="D117" s="6">
        <v>72</v>
      </c>
      <c r="E117" s="6">
        <v>76</v>
      </c>
      <c r="F117" s="6">
        <v>69</v>
      </c>
      <c r="G117" s="6">
        <v>90</v>
      </c>
      <c r="H117" s="6">
        <v>78</v>
      </c>
      <c r="I117" s="6">
        <v>69</v>
      </c>
      <c r="J117" s="6">
        <v>74</v>
      </c>
      <c r="K117" s="6">
        <v>72</v>
      </c>
      <c r="L117" s="6">
        <v>85</v>
      </c>
      <c r="M117" s="6">
        <v>99</v>
      </c>
      <c r="N117" s="6">
        <v>90</v>
      </c>
      <c r="O117" s="6">
        <v>42</v>
      </c>
      <c r="P117" s="6">
        <v>74</v>
      </c>
      <c r="Q117" s="6">
        <v>79</v>
      </c>
      <c r="R117" s="6">
        <v>75.6875</v>
      </c>
    </row>
    <row r="118" spans="1:18">
      <c r="A118" s="7" t="s">
        <v>32</v>
      </c>
      <c r="B118" s="6">
        <v>90</v>
      </c>
      <c r="C118" s="6">
        <v>39</v>
      </c>
      <c r="D118" s="6">
        <v>98</v>
      </c>
      <c r="E118" s="6">
        <v>55</v>
      </c>
      <c r="F118" s="6">
        <v>79</v>
      </c>
      <c r="G118" s="6">
        <v>99</v>
      </c>
      <c r="H118" s="6">
        <v>85</v>
      </c>
      <c r="I118" s="6">
        <v>52</v>
      </c>
      <c r="J118" s="6">
        <v>66</v>
      </c>
      <c r="K118" s="6">
        <v>57</v>
      </c>
      <c r="L118" s="6">
        <v>54</v>
      </c>
      <c r="M118" s="6">
        <v>84</v>
      </c>
      <c r="N118" s="6">
        <v>67</v>
      </c>
      <c r="O118" s="6">
        <v>70</v>
      </c>
      <c r="P118" s="6">
        <v>94</v>
      </c>
      <c r="Q118" s="6">
        <v>76</v>
      </c>
      <c r="R118" s="6">
        <v>72.8125</v>
      </c>
    </row>
    <row r="119" spans="1:18">
      <c r="A119" s="7" t="s">
        <v>12</v>
      </c>
      <c r="B119" s="6">
        <v>85</v>
      </c>
      <c r="C119" s="6">
        <v>81</v>
      </c>
      <c r="D119" s="6">
        <v>105</v>
      </c>
      <c r="E119" s="6">
        <v>86</v>
      </c>
      <c r="F119" s="6">
        <v>94</v>
      </c>
      <c r="G119" s="6">
        <v>56</v>
      </c>
      <c r="H119" s="6">
        <v>82</v>
      </c>
      <c r="I119" s="6">
        <v>105</v>
      </c>
      <c r="J119" s="6">
        <v>84</v>
      </c>
      <c r="K119" s="6">
        <v>96</v>
      </c>
      <c r="L119" s="6">
        <v>77</v>
      </c>
      <c r="M119" s="6">
        <v>79</v>
      </c>
      <c r="N119" s="6">
        <v>106</v>
      </c>
      <c r="O119" s="6">
        <v>105</v>
      </c>
      <c r="P119" s="6">
        <v>111</v>
      </c>
      <c r="Q119" s="6">
        <v>66</v>
      </c>
      <c r="R119" s="6">
        <v>88.625</v>
      </c>
    </row>
    <row r="120" spans="1:18">
      <c r="A120" s="7" t="s">
        <v>20</v>
      </c>
      <c r="B120" s="6">
        <v>81</v>
      </c>
      <c r="C120" s="6">
        <v>107</v>
      </c>
      <c r="D120" s="6">
        <v>66</v>
      </c>
      <c r="E120" s="6">
        <v>85</v>
      </c>
      <c r="F120" s="6">
        <v>84</v>
      </c>
      <c r="G120" s="6">
        <v>112</v>
      </c>
      <c r="H120" s="6">
        <v>57</v>
      </c>
      <c r="I120" s="6">
        <v>82</v>
      </c>
      <c r="J120" s="6">
        <v>81</v>
      </c>
      <c r="K120" s="6">
        <v>48</v>
      </c>
      <c r="L120" s="6">
        <v>74</v>
      </c>
      <c r="M120" s="6">
        <v>73</v>
      </c>
      <c r="N120" s="6">
        <v>82</v>
      </c>
      <c r="O120" s="6">
        <v>91</v>
      </c>
      <c r="P120" s="6">
        <v>86</v>
      </c>
      <c r="Q120" s="6">
        <v>99</v>
      </c>
      <c r="R120" s="6">
        <v>81.75</v>
      </c>
    </row>
    <row r="121" spans="1:18">
      <c r="A121" s="7" t="s">
        <v>13</v>
      </c>
      <c r="B121" s="6">
        <v>103</v>
      </c>
      <c r="C121" s="6">
        <v>110</v>
      </c>
      <c r="D121" s="6">
        <v>149</v>
      </c>
      <c r="E121" s="6">
        <v>76</v>
      </c>
      <c r="F121" s="6">
        <v>114</v>
      </c>
      <c r="G121" s="6">
        <v>110</v>
      </c>
      <c r="H121" s="6">
        <v>91</v>
      </c>
      <c r="I121" s="6">
        <v>87</v>
      </c>
      <c r="J121" s="6">
        <v>67</v>
      </c>
      <c r="K121" s="6">
        <v>74</v>
      </c>
      <c r="L121" s="6">
        <v>67</v>
      </c>
      <c r="M121" s="6">
        <v>82</v>
      </c>
      <c r="N121" s="6">
        <v>99</v>
      </c>
      <c r="O121" s="6">
        <v>63</v>
      </c>
      <c r="P121" s="6">
        <v>117</v>
      </c>
      <c r="Q121" s="6">
        <v>112</v>
      </c>
      <c r="R121" s="6">
        <v>95.0625</v>
      </c>
    </row>
    <row r="122" spans="1:18">
      <c r="A122" s="7" t="s">
        <v>18</v>
      </c>
      <c r="B122" s="6">
        <v>105</v>
      </c>
      <c r="C122" s="6">
        <v>72</v>
      </c>
      <c r="D122" s="6">
        <v>89</v>
      </c>
      <c r="E122" s="6">
        <v>79</v>
      </c>
      <c r="F122" s="6">
        <v>99</v>
      </c>
      <c r="G122" s="6">
        <v>98</v>
      </c>
      <c r="H122" s="6">
        <v>116</v>
      </c>
      <c r="I122" s="6">
        <v>64</v>
      </c>
      <c r="J122" s="6">
        <v>73</v>
      </c>
      <c r="K122" s="6">
        <v>67</v>
      </c>
      <c r="L122" s="6">
        <v>100</v>
      </c>
      <c r="M122" s="6">
        <v>99</v>
      </c>
      <c r="N122" s="6">
        <v>72</v>
      </c>
      <c r="O122" s="6">
        <v>72</v>
      </c>
      <c r="P122" s="6">
        <v>82</v>
      </c>
      <c r="Q122" s="6">
        <v>68</v>
      </c>
      <c r="R122" s="6">
        <v>84.6875</v>
      </c>
    </row>
    <row r="123" spans="1:18">
      <c r="A123" s="7" t="s">
        <v>31</v>
      </c>
      <c r="B123" s="6">
        <v>70</v>
      </c>
      <c r="C123" s="6">
        <v>51</v>
      </c>
      <c r="D123" s="6">
        <v>75</v>
      </c>
      <c r="E123" s="6">
        <v>101</v>
      </c>
      <c r="F123" s="6">
        <v>96</v>
      </c>
      <c r="G123" s="6">
        <v>105</v>
      </c>
      <c r="H123" s="6">
        <v>57</v>
      </c>
      <c r="I123" s="6">
        <v>99</v>
      </c>
      <c r="J123" s="6">
        <v>96</v>
      </c>
      <c r="K123" s="6">
        <v>83</v>
      </c>
      <c r="L123" s="6">
        <v>73</v>
      </c>
      <c r="M123" s="6">
        <v>70</v>
      </c>
      <c r="N123" s="6">
        <v>95</v>
      </c>
      <c r="O123" s="6">
        <v>74</v>
      </c>
      <c r="P123" s="6">
        <v>91</v>
      </c>
      <c r="Q123" s="6">
        <v>79</v>
      </c>
      <c r="R123" s="6">
        <v>82.1875</v>
      </c>
    </row>
    <row r="124" spans="1:18">
      <c r="A124" s="7" t="s">
        <v>28</v>
      </c>
      <c r="B124" s="6">
        <v>98</v>
      </c>
      <c r="C124" s="6">
        <v>77</v>
      </c>
      <c r="D124" s="6">
        <v>62</v>
      </c>
      <c r="E124" s="6">
        <v>98</v>
      </c>
      <c r="F124" s="6">
        <v>64</v>
      </c>
      <c r="G124" s="6">
        <v>86</v>
      </c>
      <c r="H124" s="6">
        <v>68</v>
      </c>
      <c r="I124" s="6">
        <v>90</v>
      </c>
      <c r="J124" s="6">
        <v>107</v>
      </c>
      <c r="K124" s="6">
        <v>94</v>
      </c>
      <c r="L124" s="6">
        <v>78</v>
      </c>
      <c r="M124" s="6">
        <v>80</v>
      </c>
      <c r="N124" s="6">
        <v>82</v>
      </c>
      <c r="O124" s="6">
        <v>46</v>
      </c>
      <c r="P124" s="6">
        <v>71</v>
      </c>
      <c r="Q124" s="6">
        <v>104</v>
      </c>
      <c r="R124" s="6">
        <v>81.5625</v>
      </c>
    </row>
    <row r="125" spans="1:18">
      <c r="A125" s="7" t="s">
        <v>34</v>
      </c>
      <c r="B125" s="6">
        <v>102</v>
      </c>
      <c r="C125" s="6">
        <v>117</v>
      </c>
      <c r="D125" s="6">
        <v>113</v>
      </c>
      <c r="E125" s="6">
        <v>87</v>
      </c>
      <c r="F125" s="6">
        <v>99</v>
      </c>
      <c r="G125" s="6">
        <v>79</v>
      </c>
      <c r="H125" s="6">
        <v>90</v>
      </c>
      <c r="I125" s="6">
        <v>81</v>
      </c>
      <c r="J125" s="6">
        <v>97</v>
      </c>
      <c r="K125" s="6">
        <v>78</v>
      </c>
      <c r="L125" s="6">
        <v>73</v>
      </c>
      <c r="M125" s="6">
        <v>94</v>
      </c>
      <c r="N125" s="6">
        <v>101</v>
      </c>
      <c r="O125" s="6">
        <v>76</v>
      </c>
      <c r="P125" s="6">
        <v>137</v>
      </c>
      <c r="Q125" s="6">
        <v>84</v>
      </c>
      <c r="R125" s="6">
        <v>94.25</v>
      </c>
    </row>
    <row r="126" spans="1:18">
      <c r="A126" s="7" t="s">
        <v>30</v>
      </c>
      <c r="B126" s="6">
        <v>86</v>
      </c>
      <c r="C126" s="6">
        <v>78</v>
      </c>
      <c r="D126" s="6">
        <v>97</v>
      </c>
      <c r="E126" s="6">
        <v>44</v>
      </c>
      <c r="F126" s="6">
        <v>62</v>
      </c>
      <c r="G126" s="6">
        <v>106</v>
      </c>
      <c r="H126" s="6">
        <v>61</v>
      </c>
      <c r="I126" s="6">
        <v>51</v>
      </c>
      <c r="J126" s="6">
        <v>76</v>
      </c>
      <c r="K126" s="6">
        <v>83</v>
      </c>
      <c r="L126" s="6">
        <v>61</v>
      </c>
      <c r="M126" s="6">
        <v>110</v>
      </c>
      <c r="N126" s="6">
        <v>108</v>
      </c>
      <c r="O126" s="6">
        <v>92</v>
      </c>
      <c r="P126" s="6">
        <v>108</v>
      </c>
      <c r="Q126" s="6">
        <v>69</v>
      </c>
      <c r="R126" s="6">
        <v>80.75</v>
      </c>
    </row>
    <row r="127" spans="1:18">
      <c r="A127" s="7" t="s">
        <v>16</v>
      </c>
      <c r="B127" s="6">
        <v>74</v>
      </c>
      <c r="C127" s="6">
        <v>71</v>
      </c>
      <c r="D127" s="6">
        <v>95</v>
      </c>
      <c r="E127" s="6">
        <v>54</v>
      </c>
      <c r="F127" s="6">
        <v>58</v>
      </c>
      <c r="G127" s="6">
        <v>68</v>
      </c>
      <c r="H127" s="6">
        <v>89</v>
      </c>
      <c r="I127" s="6">
        <v>121</v>
      </c>
      <c r="J127" s="6">
        <v>71</v>
      </c>
      <c r="K127" s="6">
        <v>120</v>
      </c>
      <c r="L127" s="6">
        <v>87</v>
      </c>
      <c r="M127" s="6">
        <v>79</v>
      </c>
      <c r="N127" s="6">
        <v>79</v>
      </c>
      <c r="O127" s="6">
        <v>76</v>
      </c>
      <c r="P127" s="6">
        <v>85</v>
      </c>
      <c r="Q127" s="6">
        <v>47</v>
      </c>
      <c r="R127" s="6">
        <v>79.625</v>
      </c>
    </row>
    <row r="128" spans="1:18">
      <c r="A128" s="7" t="s">
        <v>26</v>
      </c>
      <c r="B128" s="6">
        <v>97</v>
      </c>
      <c r="C128" s="6">
        <v>71</v>
      </c>
      <c r="D128" s="6">
        <v>88</v>
      </c>
      <c r="E128" s="6">
        <v>72</v>
      </c>
      <c r="F128" s="6">
        <v>98</v>
      </c>
      <c r="G128" s="6">
        <v>86</v>
      </c>
      <c r="H128" s="6">
        <v>83</v>
      </c>
      <c r="I128" s="6">
        <v>114</v>
      </c>
      <c r="J128" s="6">
        <v>62</v>
      </c>
      <c r="K128" s="6">
        <v>95</v>
      </c>
      <c r="L128" s="6">
        <v>102</v>
      </c>
      <c r="M128" s="6">
        <v>105</v>
      </c>
      <c r="N128" s="6">
        <v>91</v>
      </c>
      <c r="O128" s="6">
        <v>109</v>
      </c>
      <c r="P128" s="6">
        <v>80</v>
      </c>
      <c r="Q128" s="6">
        <v>63</v>
      </c>
      <c r="R128" s="6">
        <v>88.5</v>
      </c>
    </row>
    <row r="129" spans="1:24">
      <c r="A129" s="7" t="s">
        <v>21</v>
      </c>
      <c r="B129" s="6">
        <v>60</v>
      </c>
      <c r="C129" s="6">
        <v>99</v>
      </c>
      <c r="D129" s="6">
        <v>88</v>
      </c>
      <c r="E129" s="6">
        <v>62</v>
      </c>
      <c r="F129" s="6">
        <v>72</v>
      </c>
      <c r="G129" s="6">
        <v>84</v>
      </c>
      <c r="H129" s="6">
        <v>98</v>
      </c>
      <c r="I129" s="6">
        <v>59</v>
      </c>
      <c r="J129" s="6">
        <v>170</v>
      </c>
      <c r="K129" s="6">
        <v>105</v>
      </c>
      <c r="L129" s="6">
        <v>70</v>
      </c>
      <c r="M129" s="6">
        <v>63</v>
      </c>
      <c r="N129" s="6">
        <v>100</v>
      </c>
      <c r="O129" s="6">
        <v>117</v>
      </c>
      <c r="P129" s="6">
        <v>113</v>
      </c>
      <c r="Q129" s="6">
        <v>127</v>
      </c>
      <c r="R129" s="6">
        <v>92.9375</v>
      </c>
    </row>
    <row r="130" spans="1:24">
      <c r="A130" s="7" t="s">
        <v>25</v>
      </c>
      <c r="B130" s="6">
        <v>57</v>
      </c>
      <c r="C130" s="6">
        <v>85</v>
      </c>
      <c r="D130" s="6">
        <v>62</v>
      </c>
      <c r="E130" s="6">
        <v>50</v>
      </c>
      <c r="F130" s="6">
        <v>71</v>
      </c>
      <c r="G130" s="6">
        <v>85</v>
      </c>
      <c r="H130" s="6">
        <v>51</v>
      </c>
      <c r="I130" s="6">
        <v>100</v>
      </c>
      <c r="J130" s="6">
        <v>81</v>
      </c>
      <c r="K130" s="6">
        <v>69</v>
      </c>
      <c r="L130" s="6">
        <v>62</v>
      </c>
      <c r="M130" s="6">
        <v>94</v>
      </c>
      <c r="N130" s="6">
        <v>88</v>
      </c>
      <c r="O130" s="6">
        <v>76</v>
      </c>
      <c r="P130" s="6">
        <v>86</v>
      </c>
      <c r="Q130" s="6">
        <v>85</v>
      </c>
      <c r="R130" s="6">
        <v>75.125</v>
      </c>
    </row>
    <row r="131" spans="1:24">
      <c r="A131" s="7" t="s">
        <v>33</v>
      </c>
      <c r="B131" s="6">
        <v>85</v>
      </c>
      <c r="C131" s="6">
        <v>72</v>
      </c>
      <c r="D131" s="6">
        <v>74</v>
      </c>
      <c r="E131" s="6">
        <v>71</v>
      </c>
      <c r="F131" s="6">
        <v>99</v>
      </c>
      <c r="G131" s="6">
        <v>84</v>
      </c>
      <c r="H131" s="6">
        <v>122</v>
      </c>
      <c r="I131" s="6">
        <v>111</v>
      </c>
      <c r="J131" s="6">
        <v>83</v>
      </c>
      <c r="K131" s="6">
        <v>60</v>
      </c>
      <c r="L131" s="6">
        <v>40</v>
      </c>
      <c r="M131" s="6">
        <v>94</v>
      </c>
      <c r="N131" s="6">
        <v>69</v>
      </c>
      <c r="O131" s="6">
        <v>106</v>
      </c>
      <c r="P131" s="6">
        <v>83</v>
      </c>
      <c r="Q131" s="6">
        <v>76</v>
      </c>
      <c r="R131" s="6">
        <v>83.0625</v>
      </c>
    </row>
    <row r="132" spans="1:24">
      <c r="A132" s="4" t="s">
        <v>38</v>
      </c>
      <c r="B132" s="6">
        <v>82.3125</v>
      </c>
      <c r="C132" s="6">
        <v>80.1875</v>
      </c>
      <c r="D132" s="6">
        <v>89.625</v>
      </c>
      <c r="E132" s="6">
        <v>71.9375</v>
      </c>
      <c r="F132" s="6">
        <v>85.8125</v>
      </c>
      <c r="G132" s="6">
        <v>89.75</v>
      </c>
      <c r="H132" s="6">
        <v>82.9375</v>
      </c>
      <c r="I132" s="6">
        <v>87.9375</v>
      </c>
      <c r="J132" s="6">
        <v>87.4375</v>
      </c>
      <c r="K132" s="6">
        <v>81.375</v>
      </c>
      <c r="L132" s="6">
        <v>71.6875</v>
      </c>
      <c r="M132" s="6">
        <v>86.0625</v>
      </c>
      <c r="N132" s="6">
        <v>87.4375</v>
      </c>
      <c r="O132" s="6">
        <v>83.125</v>
      </c>
      <c r="P132" s="6">
        <v>97.5625</v>
      </c>
      <c r="Q132" s="6">
        <v>85.1875</v>
      </c>
      <c r="R132" s="6">
        <v>84.3984375</v>
      </c>
    </row>
    <row r="134" spans="1:24">
      <c r="B134" s="6">
        <f>STDEVP(B116:B131)</f>
        <v>16.254686824113222</v>
      </c>
      <c r="C134" s="6">
        <f t="shared" ref="C134:R134" si="100">STDEVP(C116:C131)</f>
        <v>19.834372784386201</v>
      </c>
      <c r="D134" s="6">
        <f t="shared" si="100"/>
        <v>21.577983571223701</v>
      </c>
      <c r="E134" s="6">
        <f t="shared" si="100"/>
        <v>16.693819028311047</v>
      </c>
      <c r="F134" s="6">
        <f t="shared" si="100"/>
        <v>17.759570483263385</v>
      </c>
      <c r="G134" s="6">
        <f t="shared" si="100"/>
        <v>14.58380951603524</v>
      </c>
      <c r="H134" s="6">
        <f t="shared" si="100"/>
        <v>19.929465465736907</v>
      </c>
      <c r="I134" s="6">
        <f t="shared" si="100"/>
        <v>23.098887283806551</v>
      </c>
      <c r="J134" s="6">
        <f t="shared" si="100"/>
        <v>25.431203151836918</v>
      </c>
      <c r="K134" s="6">
        <f t="shared" si="100"/>
        <v>18.837711511752165</v>
      </c>
      <c r="L134" s="6">
        <f t="shared" si="100"/>
        <v>16.817843017164837</v>
      </c>
      <c r="M134" s="6">
        <f t="shared" si="100"/>
        <v>13.159923774475292</v>
      </c>
      <c r="N134" s="6">
        <f t="shared" si="100"/>
        <v>13.109961622750847</v>
      </c>
      <c r="O134" s="6">
        <f t="shared" si="100"/>
        <v>22.335160062108354</v>
      </c>
      <c r="P134" s="6">
        <f t="shared" si="100"/>
        <v>20.961180638265585</v>
      </c>
      <c r="Q134" s="6">
        <f t="shared" si="100"/>
        <v>22.436629509576523</v>
      </c>
      <c r="R134" s="6">
        <f t="shared" si="100"/>
        <v>6.8913468655331629</v>
      </c>
      <c r="S134" s="8"/>
      <c r="T134" s="8"/>
      <c r="U134" s="8"/>
      <c r="V134" s="8"/>
      <c r="W134" s="8"/>
      <c r="X134" s="8"/>
    </row>
    <row r="135" spans="1:24">
      <c r="S135" s="26" t="s">
        <v>280</v>
      </c>
      <c r="T135" s="26"/>
      <c r="U135" s="26" t="s">
        <v>281</v>
      </c>
      <c r="V135" s="26"/>
      <c r="W135" s="26" t="s">
        <v>22</v>
      </c>
      <c r="X135" s="26"/>
    </row>
    <row r="136" spans="1:24">
      <c r="A136" s="7" t="s">
        <v>10</v>
      </c>
      <c r="B136" s="6">
        <f>(B116-B$132)/B$134</f>
        <v>-1.8033260386484962</v>
      </c>
      <c r="C136" s="6">
        <f t="shared" ref="C136:R151" si="101">(C116-C$132)/C$134</f>
        <v>9.1381765367786999E-2</v>
      </c>
      <c r="D136" s="6">
        <f t="shared" si="101"/>
        <v>0.52715769119268618</v>
      </c>
      <c r="E136" s="6">
        <f t="shared" si="101"/>
        <v>-1.0145970775935509</v>
      </c>
      <c r="F136" s="6">
        <f t="shared" si="101"/>
        <v>1.6434800620604137</v>
      </c>
      <c r="G136" s="6">
        <f t="shared" si="101"/>
        <v>-0.11999608182456264</v>
      </c>
      <c r="H136" s="6">
        <f t="shared" si="101"/>
        <v>0.80596742685421929</v>
      </c>
      <c r="I136" s="6">
        <f t="shared" si="101"/>
        <v>1.474638132196068</v>
      </c>
      <c r="J136" s="6">
        <f t="shared" si="101"/>
        <v>0.92651927867195938</v>
      </c>
      <c r="K136" s="6">
        <f t="shared" si="101"/>
        <v>1.0417932129259264</v>
      </c>
      <c r="L136" s="6">
        <f t="shared" si="101"/>
        <v>-1.6463169487157918</v>
      </c>
      <c r="M136" s="6">
        <f t="shared" si="101"/>
        <v>-1.0685852168289398</v>
      </c>
      <c r="N136" s="6">
        <f t="shared" si="101"/>
        <v>-1.3300954268042404</v>
      </c>
      <c r="O136" s="6">
        <f t="shared" si="101"/>
        <v>1.4271220761957288</v>
      </c>
      <c r="P136" s="6">
        <f t="shared" si="101"/>
        <v>2.1676975540705845</v>
      </c>
      <c r="Q136" s="6">
        <f t="shared" si="101"/>
        <v>1.952721997807189</v>
      </c>
      <c r="R136" s="6">
        <f t="shared" si="101"/>
        <v>1.3570006970294184</v>
      </c>
      <c r="S136" s="6">
        <f>AVERAGE(B136:Q136)</f>
        <v>0.31722265043293629</v>
      </c>
      <c r="T136" s="6">
        <f>IF(S136&lt;0, -SQRT(-S136), SQRT(S136))</f>
        <v>0.56322522176562395</v>
      </c>
      <c r="U136" s="6">
        <f>AVERAGE(B136:N136)</f>
        <v>-3.6306093934347854E-2</v>
      </c>
      <c r="V136" s="6">
        <f>IF(U136&lt;0, -SQRT(-U136), SQRT(U136))</f>
        <v>-0.19054158059160697</v>
      </c>
      <c r="W136" s="6">
        <f>AVERAGE(O136:Q136)</f>
        <v>1.8491805426911674</v>
      </c>
      <c r="X136" s="6">
        <f>IF(W136&lt;0, -SQRT(-W136), SQRT(W136))</f>
        <v>1.3598457790099461</v>
      </c>
    </row>
    <row r="137" spans="1:24">
      <c r="A137" s="7" t="s">
        <v>14</v>
      </c>
      <c r="B137" s="6">
        <f t="shared" ref="B137:Q151" si="102">(B117-B$132)/B$134</f>
        <v>-0.69595311939312965</v>
      </c>
      <c r="C137" s="6">
        <f t="shared" si="102"/>
        <v>-0.46321101755395483</v>
      </c>
      <c r="D137" s="6">
        <f t="shared" si="102"/>
        <v>-0.81680477426559073</v>
      </c>
      <c r="E137" s="6">
        <f t="shared" si="102"/>
        <v>0.24335354259623915</v>
      </c>
      <c r="F137" s="6">
        <f t="shared" si="102"/>
        <v>-0.94667266958083784</v>
      </c>
      <c r="G137" s="6">
        <f t="shared" si="102"/>
        <v>1.7142297403508949E-2</v>
      </c>
      <c r="H137" s="6">
        <f t="shared" si="102"/>
        <v>-0.24774874210693901</v>
      </c>
      <c r="I137" s="6">
        <f t="shared" si="102"/>
        <v>-0.81984468634019925</v>
      </c>
      <c r="J137" s="6">
        <f t="shared" si="102"/>
        <v>-0.52838632603308022</v>
      </c>
      <c r="K137" s="6">
        <f t="shared" si="102"/>
        <v>-0.49767191700283114</v>
      </c>
      <c r="L137" s="6">
        <f t="shared" si="102"/>
        <v>0.79157000017260415</v>
      </c>
      <c r="M137" s="6">
        <f t="shared" si="102"/>
        <v>0.98309839948262467</v>
      </c>
      <c r="N137" s="6">
        <f t="shared" si="102"/>
        <v>0.19546205196764824</v>
      </c>
      <c r="O137" s="6">
        <f t="shared" si="102"/>
        <v>-1.841267306150568</v>
      </c>
      <c r="P137" s="6">
        <f t="shared" si="102"/>
        <v>-1.1241017577504957</v>
      </c>
      <c r="Q137" s="6">
        <f t="shared" si="102"/>
        <v>-0.27577671581014512</v>
      </c>
      <c r="R137" s="6">
        <f t="shared" si="101"/>
        <v>-1.2640399141084391</v>
      </c>
      <c r="S137" s="6">
        <f t="shared" ref="S137:S151" si="103">AVERAGE(B137:Q137)</f>
        <v>-0.37667579627282155</v>
      </c>
      <c r="T137" s="6">
        <f t="shared" ref="T137" si="104">IF(S137&lt;0, -SQRT(-S137), SQRT(S137))</f>
        <v>-0.61373919238779395</v>
      </c>
      <c r="U137" s="6">
        <f t="shared" ref="U137:U138" si="105">AVERAGE(B137:N137)</f>
        <v>-0.21428207389645665</v>
      </c>
      <c r="V137" s="6">
        <f t="shared" ref="V137" si="106">IF(U137&lt;0, -SQRT(-U137), SQRT(U137))</f>
        <v>-0.46290611779977225</v>
      </c>
      <c r="W137" s="6">
        <f t="shared" ref="W137:W151" si="107">AVERAGE(O137:Q137)</f>
        <v>-1.0803819265704029</v>
      </c>
      <c r="X137" s="6">
        <f t="shared" ref="X137:X151" si="108">IF(W137&lt;0, -SQRT(-W137), SQRT(W137))</f>
        <v>-1.0394142228055199</v>
      </c>
    </row>
    <row r="138" spans="1:24">
      <c r="A138" s="7" t="s">
        <v>32</v>
      </c>
      <c r="B138" s="6">
        <f t="shared" si="102"/>
        <v>0.47294051759864608</v>
      </c>
      <c r="C138" s="6">
        <f t="shared" si="101"/>
        <v>-2.0765718405990219</v>
      </c>
      <c r="D138" s="6">
        <f t="shared" si="101"/>
        <v>0.38812709131769202</v>
      </c>
      <c r="E138" s="6">
        <f t="shared" si="101"/>
        <v>-1.0145970775935509</v>
      </c>
      <c r="F138" s="6">
        <f t="shared" si="101"/>
        <v>-0.38359598878926143</v>
      </c>
      <c r="G138" s="6">
        <f t="shared" si="101"/>
        <v>0.63426500392983109</v>
      </c>
      <c r="H138" s="6">
        <f t="shared" si="101"/>
        <v>0.10348998088011375</v>
      </c>
      <c r="I138" s="6">
        <f t="shared" si="101"/>
        <v>-1.5558108734178699</v>
      </c>
      <c r="J138" s="6">
        <f t="shared" si="101"/>
        <v>-0.8429605108341699</v>
      </c>
      <c r="K138" s="6">
        <f t="shared" si="101"/>
        <v>-1.293946984207361</v>
      </c>
      <c r="L138" s="6">
        <f t="shared" si="101"/>
        <v>-1.051710375816183</v>
      </c>
      <c r="M138" s="6">
        <f t="shared" si="101"/>
        <v>-0.15672583180157784</v>
      </c>
      <c r="N138" s="6">
        <f t="shared" si="101"/>
        <v>-1.5589290486200238</v>
      </c>
      <c r="O138" s="6">
        <f t="shared" si="101"/>
        <v>-0.5876385019629472</v>
      </c>
      <c r="P138" s="6">
        <f t="shared" si="101"/>
        <v>-0.16995702968641446</v>
      </c>
      <c r="Q138" s="6">
        <f t="shared" si="101"/>
        <v>-0.40948663862718515</v>
      </c>
      <c r="R138" s="6">
        <f t="shared" si="101"/>
        <v>-1.6812297691684441</v>
      </c>
      <c r="S138" s="6">
        <f t="shared" si="103"/>
        <v>-0.59394425676433027</v>
      </c>
      <c r="T138" s="6">
        <f t="shared" ref="T138" si="109">IF(S138&lt;0, -SQRT(-S138), SQRT(S138))</f>
        <v>-0.77067779049634633</v>
      </c>
      <c r="U138" s="6">
        <f t="shared" si="105"/>
        <v>-0.64123276445790289</v>
      </c>
      <c r="V138" s="6">
        <f t="shared" ref="V138" si="110">IF(U138&lt;0, -SQRT(-U138), SQRT(U138))</f>
        <v>-0.80077010712057861</v>
      </c>
      <c r="W138" s="6">
        <f t="shared" si="107"/>
        <v>-0.38902739009218229</v>
      </c>
      <c r="X138" s="6">
        <f t="shared" si="108"/>
        <v>-0.62372060258755468</v>
      </c>
    </row>
    <row r="139" spans="1:24">
      <c r="A139" s="7" t="s">
        <v>12</v>
      </c>
      <c r="B139" s="6">
        <f t="shared" si="102"/>
        <v>0.16533692891659985</v>
      </c>
      <c r="C139" s="6">
        <f t="shared" si="101"/>
        <v>4.0964239647628659E-2</v>
      </c>
      <c r="D139" s="6">
        <f t="shared" si="101"/>
        <v>0.71253182435934515</v>
      </c>
      <c r="E139" s="6">
        <f t="shared" si="101"/>
        <v>0.84237764744852006</v>
      </c>
      <c r="F139" s="6">
        <f t="shared" si="101"/>
        <v>0.46101903239810321</v>
      </c>
      <c r="G139" s="6">
        <f t="shared" si="101"/>
        <v>-2.3142101494737082</v>
      </c>
      <c r="H139" s="6">
        <f t="shared" si="101"/>
        <v>-4.7040900400051711E-2</v>
      </c>
      <c r="I139" s="6">
        <f t="shared" si="101"/>
        <v>0.7386719451183974</v>
      </c>
      <c r="J139" s="6">
        <f t="shared" si="101"/>
        <v>-0.13516859503171821</v>
      </c>
      <c r="K139" s="6">
        <f t="shared" si="101"/>
        <v>0.77636819052441652</v>
      </c>
      <c r="L139" s="6">
        <f t="shared" si="101"/>
        <v>0.31588474185291715</v>
      </c>
      <c r="M139" s="6">
        <f t="shared" si="101"/>
        <v>-0.53666724222964535</v>
      </c>
      <c r="N139" s="6">
        <f t="shared" si="101"/>
        <v>1.4159080349851592</v>
      </c>
      <c r="O139" s="6">
        <f t="shared" si="101"/>
        <v>0.97939750327157871</v>
      </c>
      <c r="P139" s="6">
        <f t="shared" si="101"/>
        <v>0.64106598916805457</v>
      </c>
      <c r="Q139" s="6">
        <f t="shared" si="101"/>
        <v>-0.85518638135065195</v>
      </c>
      <c r="R139" s="6">
        <f t="shared" si="101"/>
        <v>0.61331443366158345</v>
      </c>
      <c r="S139" s="6">
        <f t="shared" si="103"/>
        <v>0.20007830057530906</v>
      </c>
      <c r="T139" s="6">
        <f t="shared" ref="T139" si="111">IF(S139&lt;0, -SQRT(-S139), SQRT(S139))</f>
        <v>0.44730112963786384</v>
      </c>
      <c r="U139" s="6">
        <f>AVERAGE(B139:N139)</f>
        <v>0.1873827460089203</v>
      </c>
      <c r="V139" s="6">
        <f t="shared" ref="V139" si="112">IF(U139&lt;0, -SQRT(-U139), SQRT(U139))</f>
        <v>0.43287728747177334</v>
      </c>
      <c r="W139" s="6">
        <f t="shared" si="107"/>
        <v>0.25509237036299376</v>
      </c>
      <c r="X139" s="6">
        <f t="shared" si="108"/>
        <v>0.50506669892499723</v>
      </c>
    </row>
    <row r="140" spans="1:24">
      <c r="A140" s="7" t="s">
        <v>20</v>
      </c>
      <c r="B140" s="6">
        <f t="shared" si="102"/>
        <v>-8.0745942029037135E-2</v>
      </c>
      <c r="C140" s="6">
        <f t="shared" si="101"/>
        <v>1.3518199083717457</v>
      </c>
      <c r="D140" s="6">
        <f t="shared" si="101"/>
        <v>-1.0948659740155791</v>
      </c>
      <c r="E140" s="6">
        <f t="shared" si="101"/>
        <v>0.78247523696329202</v>
      </c>
      <c r="F140" s="6">
        <f t="shared" si="101"/>
        <v>-0.10205764839347323</v>
      </c>
      <c r="G140" s="6">
        <f t="shared" si="101"/>
        <v>1.5256644689122965</v>
      </c>
      <c r="H140" s="6">
        <f t="shared" si="101"/>
        <v>-1.3014649110680974</v>
      </c>
      <c r="I140" s="6">
        <f t="shared" si="101"/>
        <v>-0.25704701386903939</v>
      </c>
      <c r="J140" s="6">
        <f t="shared" si="101"/>
        <v>-0.25313391433212684</v>
      </c>
      <c r="K140" s="6">
        <f t="shared" si="101"/>
        <v>-1.7717120245300788</v>
      </c>
      <c r="L140" s="6">
        <f t="shared" si="101"/>
        <v>0.13750276998303454</v>
      </c>
      <c r="M140" s="6">
        <f t="shared" si="101"/>
        <v>-0.99259693474332633</v>
      </c>
      <c r="N140" s="6">
        <f t="shared" si="101"/>
        <v>-0.41476093954110721</v>
      </c>
      <c r="O140" s="6">
        <f t="shared" si="101"/>
        <v>0.35258310117776831</v>
      </c>
      <c r="P140" s="6">
        <f t="shared" si="101"/>
        <v>-0.55161492091204689</v>
      </c>
      <c r="Q140" s="6">
        <f t="shared" si="101"/>
        <v>0.61562276963678852</v>
      </c>
      <c r="R140" s="6">
        <f t="shared" si="101"/>
        <v>-0.38431348061234155</v>
      </c>
      <c r="S140" s="6">
        <f t="shared" si="103"/>
        <v>-0.12839574802431167</v>
      </c>
      <c r="T140" s="6">
        <f t="shared" ref="T140" si="113">IF(S140&lt;0, -SQRT(-S140), SQRT(S140))</f>
        <v>-0.35832352424075042</v>
      </c>
      <c r="U140" s="6">
        <f t="shared" ref="U140:U151" si="114">AVERAGE(B140:N140)</f>
        <v>-0.19007099371473052</v>
      </c>
      <c r="V140" s="6">
        <f t="shared" ref="V140" si="115">IF(U140&lt;0, -SQRT(-U140), SQRT(U140))</f>
        <v>-0.43597132212420869</v>
      </c>
      <c r="W140" s="6">
        <f t="shared" si="107"/>
        <v>0.13886364996750331</v>
      </c>
      <c r="X140" s="6">
        <f t="shared" si="108"/>
        <v>0.37264413314515404</v>
      </c>
    </row>
    <row r="141" spans="1:24">
      <c r="A141" s="7" t="s">
        <v>13</v>
      </c>
      <c r="B141" s="6">
        <f t="shared" si="102"/>
        <v>1.2727098481719663</v>
      </c>
      <c r="C141" s="6">
        <f t="shared" si="101"/>
        <v>1.5030724855322208</v>
      </c>
      <c r="D141" s="6">
        <f t="shared" si="101"/>
        <v>2.7516472891925927</v>
      </c>
      <c r="E141" s="6">
        <f t="shared" si="101"/>
        <v>0.24335354259623915</v>
      </c>
      <c r="F141" s="6">
        <f t="shared" si="101"/>
        <v>1.5871723939812561</v>
      </c>
      <c r="G141" s="6">
        <f t="shared" si="101"/>
        <v>1.3885260896842249</v>
      </c>
      <c r="H141" s="6">
        <f t="shared" si="101"/>
        <v>0.4045517434404447</v>
      </c>
      <c r="I141" s="6">
        <f t="shared" si="101"/>
        <v>-4.0586370610900958E-2</v>
      </c>
      <c r="J141" s="6">
        <f t="shared" si="101"/>
        <v>-0.80363873773403371</v>
      </c>
      <c r="K141" s="6">
        <f t="shared" si="101"/>
        <v>-0.39150190804222718</v>
      </c>
      <c r="L141" s="6">
        <f t="shared" si="101"/>
        <v>-0.27872183104669163</v>
      </c>
      <c r="M141" s="6">
        <f t="shared" si="101"/>
        <v>-0.30870239597280485</v>
      </c>
      <c r="N141" s="6">
        <f t="shared" si="101"/>
        <v>0.8819629174149981</v>
      </c>
      <c r="O141" s="6">
        <f t="shared" si="101"/>
        <v>-0.90104570300985243</v>
      </c>
      <c r="P141" s="6">
        <f t="shared" si="101"/>
        <v>0.92730940758727887</v>
      </c>
      <c r="Q141" s="6">
        <f t="shared" si="101"/>
        <v>1.1950324351772954</v>
      </c>
      <c r="R141" s="6">
        <f t="shared" si="101"/>
        <v>1.547456935208986</v>
      </c>
      <c r="S141" s="6">
        <f t="shared" si="103"/>
        <v>0.58944632539762543</v>
      </c>
      <c r="T141" s="6">
        <f t="shared" ref="T141" si="116">IF(S141&lt;0, -SQRT(-S141), SQRT(S141))</f>
        <v>0.76775407872418722</v>
      </c>
      <c r="U141" s="6">
        <f t="shared" si="114"/>
        <v>0.63152654358517579</v>
      </c>
      <c r="V141" s="6">
        <f t="shared" ref="V141" si="117">IF(U141&lt;0, -SQRT(-U141), SQRT(U141))</f>
        <v>0.79468644356448903</v>
      </c>
      <c r="W141" s="6">
        <f t="shared" si="107"/>
        <v>0.40709871325157393</v>
      </c>
      <c r="X141" s="6">
        <f t="shared" si="108"/>
        <v>0.63804287728300357</v>
      </c>
    </row>
    <row r="142" spans="1:24">
      <c r="A142" s="7" t="s">
        <v>18</v>
      </c>
      <c r="B142" s="6">
        <f t="shared" si="102"/>
        <v>1.3957512836447847</v>
      </c>
      <c r="C142" s="6">
        <f t="shared" si="101"/>
        <v>-0.41279349183379649</v>
      </c>
      <c r="D142" s="6">
        <f t="shared" si="101"/>
        <v>-2.8964708307290452E-2</v>
      </c>
      <c r="E142" s="6">
        <f t="shared" si="101"/>
        <v>0.42306077405192344</v>
      </c>
      <c r="F142" s="6">
        <f t="shared" si="101"/>
        <v>0.74255737279389145</v>
      </c>
      <c r="G142" s="6">
        <f t="shared" si="101"/>
        <v>0.5656958143157953</v>
      </c>
      <c r="H142" s="6">
        <f t="shared" si="101"/>
        <v>1.6589757541084902</v>
      </c>
      <c r="I142" s="6">
        <f t="shared" si="101"/>
        <v>-1.0363053295983378</v>
      </c>
      <c r="J142" s="6">
        <f t="shared" si="101"/>
        <v>-0.5677080991332164</v>
      </c>
      <c r="K142" s="6">
        <f t="shared" si="101"/>
        <v>-0.76309693940434109</v>
      </c>
      <c r="L142" s="6">
        <f t="shared" si="101"/>
        <v>1.6834798595220173</v>
      </c>
      <c r="M142" s="6">
        <f t="shared" si="101"/>
        <v>0.98309839948262467</v>
      </c>
      <c r="N142" s="6">
        <f t="shared" si="101"/>
        <v>-1.1775396789270516</v>
      </c>
      <c r="O142" s="6">
        <f t="shared" si="101"/>
        <v>-0.49809358737811715</v>
      </c>
      <c r="P142" s="6">
        <f t="shared" si="101"/>
        <v>-0.74244386652486316</v>
      </c>
      <c r="Q142" s="6">
        <f t="shared" si="101"/>
        <v>-0.76604643280595863</v>
      </c>
      <c r="R142" s="6">
        <f t="shared" si="101"/>
        <v>4.1945719122880941E-2</v>
      </c>
      <c r="S142" s="6">
        <f t="shared" si="103"/>
        <v>9.122669525040962E-2</v>
      </c>
      <c r="T142" s="6">
        <f t="shared" ref="T142" si="118">IF(S142&lt;0, -SQRT(-S142), SQRT(S142))</f>
        <v>0.30203757258064701</v>
      </c>
      <c r="U142" s="6">
        <f t="shared" si="114"/>
        <v>0.26663161620888409</v>
      </c>
      <c r="V142" s="6">
        <f t="shared" ref="V142" si="119">IF(U142&lt;0, -SQRT(-U142), SQRT(U142))</f>
        <v>0.51636384091925347</v>
      </c>
      <c r="W142" s="6">
        <f t="shared" si="107"/>
        <v>-0.66886129556964635</v>
      </c>
      <c r="X142" s="6">
        <f t="shared" si="108"/>
        <v>-0.81783940695569712</v>
      </c>
    </row>
    <row r="143" spans="1:24">
      <c r="A143" s="7" t="s">
        <v>31</v>
      </c>
      <c r="B143" s="6">
        <f t="shared" si="102"/>
        <v>-0.75747383712953886</v>
      </c>
      <c r="C143" s="6">
        <f t="shared" si="101"/>
        <v>-1.4715615319571218</v>
      </c>
      <c r="D143" s="6">
        <f t="shared" si="101"/>
        <v>-0.67777417439059651</v>
      </c>
      <c r="E143" s="6">
        <f t="shared" si="101"/>
        <v>1.7409138047269415</v>
      </c>
      <c r="F143" s="6">
        <f t="shared" si="101"/>
        <v>0.57363436855641847</v>
      </c>
      <c r="G143" s="6">
        <f t="shared" si="101"/>
        <v>1.045680141614046</v>
      </c>
      <c r="H143" s="6">
        <f t="shared" si="101"/>
        <v>-1.3014649110680974</v>
      </c>
      <c r="I143" s="6">
        <f t="shared" si="101"/>
        <v>0.47891917320863125</v>
      </c>
      <c r="J143" s="6">
        <f t="shared" si="101"/>
        <v>0.33669268216991627</v>
      </c>
      <c r="K143" s="6">
        <f t="shared" si="101"/>
        <v>8.6263132280490734E-2</v>
      </c>
      <c r="L143" s="6">
        <f t="shared" si="101"/>
        <v>7.8042112693073651E-2</v>
      </c>
      <c r="M143" s="6">
        <f t="shared" si="101"/>
        <v>-1.2205617810001668</v>
      </c>
      <c r="N143" s="6">
        <f t="shared" si="101"/>
        <v>0.57685142166062042</v>
      </c>
      <c r="O143" s="6">
        <f t="shared" si="101"/>
        <v>-0.4085486727932871</v>
      </c>
      <c r="P143" s="6">
        <f t="shared" si="101"/>
        <v>-0.31307873889602661</v>
      </c>
      <c r="Q143" s="6">
        <f t="shared" si="101"/>
        <v>-0.27577671581014512</v>
      </c>
      <c r="R143" s="6">
        <f t="shared" si="101"/>
        <v>-0.32082806788581908</v>
      </c>
      <c r="S143" s="6">
        <f t="shared" si="103"/>
        <v>-9.4327720383427613E-2</v>
      </c>
      <c r="T143" s="6">
        <f t="shared" ref="T143" si="120">IF(S143&lt;0, -SQRT(-S143), SQRT(S143))</f>
        <v>-0.30712818233341532</v>
      </c>
      <c r="U143" s="6">
        <f t="shared" si="114"/>
        <v>-3.9372261433490992E-2</v>
      </c>
      <c r="V143" s="6">
        <f t="shared" ref="V143" si="121">IF(U143&lt;0, -SQRT(-U143), SQRT(U143))</f>
        <v>-0.19842444767087294</v>
      </c>
      <c r="W143" s="6">
        <f t="shared" si="107"/>
        <v>-0.33246804249981965</v>
      </c>
      <c r="X143" s="6">
        <f t="shared" si="108"/>
        <v>-0.57660041840066301</v>
      </c>
    </row>
    <row r="144" spans="1:24">
      <c r="A144" s="7" t="s">
        <v>28</v>
      </c>
      <c r="B144" s="6">
        <f t="shared" si="102"/>
        <v>0.96510625948992013</v>
      </c>
      <c r="C144" s="6">
        <f t="shared" si="101"/>
        <v>-0.16070586323300473</v>
      </c>
      <c r="D144" s="6">
        <f t="shared" si="101"/>
        <v>-1.280240107182238</v>
      </c>
      <c r="E144" s="6">
        <f t="shared" si="101"/>
        <v>1.5612065732712572</v>
      </c>
      <c r="F144" s="6">
        <f t="shared" si="101"/>
        <v>-1.2282110099766261</v>
      </c>
      <c r="G144" s="6">
        <f t="shared" si="101"/>
        <v>-0.25713446105263427</v>
      </c>
      <c r="H144" s="6">
        <f t="shared" si="101"/>
        <v>-0.74951834637415726</v>
      </c>
      <c r="I144" s="6">
        <f t="shared" si="101"/>
        <v>8.9290015343982107E-2</v>
      </c>
      <c r="J144" s="6">
        <f t="shared" si="101"/>
        <v>0.76923218627141454</v>
      </c>
      <c r="K144" s="6">
        <f t="shared" si="101"/>
        <v>0.67019818156381261</v>
      </c>
      <c r="L144" s="6">
        <f t="shared" si="101"/>
        <v>0.37534539914287807</v>
      </c>
      <c r="M144" s="6">
        <f t="shared" si="101"/>
        <v>-0.46067896014403181</v>
      </c>
      <c r="N144" s="6">
        <f t="shared" si="101"/>
        <v>-0.41476093954110721</v>
      </c>
      <c r="O144" s="6">
        <f t="shared" si="101"/>
        <v>-1.6621774769809079</v>
      </c>
      <c r="P144" s="6">
        <f t="shared" si="101"/>
        <v>-1.2672234669601079</v>
      </c>
      <c r="Q144" s="6">
        <f t="shared" si="101"/>
        <v>0.83847264099852192</v>
      </c>
      <c r="R144" s="6">
        <f t="shared" si="101"/>
        <v>-0.41152151463799408</v>
      </c>
      <c r="S144" s="6">
        <f t="shared" si="103"/>
        <v>-0.1382374609601893</v>
      </c>
      <c r="T144" s="6">
        <f t="shared" ref="T144" si="122">IF(S144&lt;0, -SQRT(-S144), SQRT(S144))</f>
        <v>-0.37180298675533702</v>
      </c>
      <c r="U144" s="6">
        <f t="shared" si="114"/>
        <v>-9.2977748015795787E-3</v>
      </c>
      <c r="V144" s="6">
        <f t="shared" ref="V144" si="123">IF(U144&lt;0, -SQRT(-U144), SQRT(U144))</f>
        <v>-9.6424969803363583E-2</v>
      </c>
      <c r="W144" s="6">
        <f t="shared" si="107"/>
        <v>-0.6969761009808314</v>
      </c>
      <c r="X144" s="6">
        <f t="shared" si="108"/>
        <v>-0.8348509453673939</v>
      </c>
    </row>
    <row r="145" spans="1:24">
      <c r="A145" s="7" t="s">
        <v>34</v>
      </c>
      <c r="B145" s="6">
        <f t="shared" si="102"/>
        <v>1.2111891304355571</v>
      </c>
      <c r="C145" s="6">
        <f t="shared" si="101"/>
        <v>1.8559951655733291</v>
      </c>
      <c r="D145" s="6">
        <f t="shared" si="101"/>
        <v>1.083280090692663</v>
      </c>
      <c r="E145" s="6">
        <f t="shared" si="101"/>
        <v>0.90228005793374821</v>
      </c>
      <c r="F145" s="6">
        <f t="shared" si="101"/>
        <v>0.74255737279389145</v>
      </c>
      <c r="G145" s="6">
        <f t="shared" si="101"/>
        <v>-0.73711878835088485</v>
      </c>
      <c r="H145" s="6">
        <f t="shared" si="101"/>
        <v>0.35437478301372288</v>
      </c>
      <c r="I145" s="6">
        <f t="shared" si="101"/>
        <v>-0.30033914252066707</v>
      </c>
      <c r="J145" s="6">
        <f t="shared" si="101"/>
        <v>0.37601445527005245</v>
      </c>
      <c r="K145" s="6">
        <f t="shared" si="101"/>
        <v>-0.17916189012101921</v>
      </c>
      <c r="L145" s="6">
        <f t="shared" si="101"/>
        <v>7.8042112693073651E-2</v>
      </c>
      <c r="M145" s="6">
        <f t="shared" si="101"/>
        <v>0.60315698905455717</v>
      </c>
      <c r="N145" s="6">
        <f t="shared" si="101"/>
        <v>1.0345186652921869</v>
      </c>
      <c r="O145" s="6">
        <f t="shared" si="101"/>
        <v>-0.31900375820845706</v>
      </c>
      <c r="P145" s="6">
        <f t="shared" si="101"/>
        <v>1.8814541356513601</v>
      </c>
      <c r="Q145" s="6">
        <f t="shared" si="101"/>
        <v>-5.2926844448411683E-2</v>
      </c>
      <c r="R145" s="6">
        <f t="shared" si="101"/>
        <v>1.4295554544311584</v>
      </c>
      <c r="S145" s="6">
        <f t="shared" si="103"/>
        <v>0.5333945334221688</v>
      </c>
      <c r="T145" s="6">
        <f t="shared" ref="T145" si="124">IF(S145&lt;0, -SQRT(-S145), SQRT(S145))</f>
        <v>0.73033864297472906</v>
      </c>
      <c r="U145" s="6">
        <f t="shared" si="114"/>
        <v>0.5403683847507853</v>
      </c>
      <c r="V145" s="6">
        <f t="shared" ref="V145" si="125">IF(U145&lt;0, -SQRT(-U145), SQRT(U145))</f>
        <v>0.73509753417542167</v>
      </c>
      <c r="W145" s="6">
        <f t="shared" si="107"/>
        <v>0.50317451099816379</v>
      </c>
      <c r="X145" s="6">
        <f t="shared" si="108"/>
        <v>0.70934794776482135</v>
      </c>
    </row>
    <row r="146" spans="1:24">
      <c r="A146" s="7" t="s">
        <v>30</v>
      </c>
      <c r="B146" s="6">
        <f t="shared" si="102"/>
        <v>0.22685764665300912</v>
      </c>
      <c r="C146" s="6">
        <f t="shared" si="101"/>
        <v>-0.11028833751284639</v>
      </c>
      <c r="D146" s="6">
        <f t="shared" si="101"/>
        <v>0.34178355802602733</v>
      </c>
      <c r="E146" s="6">
        <f t="shared" si="101"/>
        <v>-1.6735235929310599</v>
      </c>
      <c r="F146" s="6">
        <f t="shared" si="101"/>
        <v>-1.3408263461349414</v>
      </c>
      <c r="G146" s="6">
        <f t="shared" si="101"/>
        <v>1.1142493312280817</v>
      </c>
      <c r="H146" s="6">
        <f t="shared" si="101"/>
        <v>-1.1007570693612101</v>
      </c>
      <c r="I146" s="6">
        <f t="shared" si="101"/>
        <v>-1.5991030020694976</v>
      </c>
      <c r="J146" s="6">
        <f t="shared" si="101"/>
        <v>-0.44974277983280786</v>
      </c>
      <c r="K146" s="6">
        <f t="shared" si="101"/>
        <v>8.6263132280490734E-2</v>
      </c>
      <c r="L146" s="6">
        <f t="shared" si="101"/>
        <v>-0.63548577478645685</v>
      </c>
      <c r="M146" s="6">
        <f t="shared" si="101"/>
        <v>1.8189695024243731</v>
      </c>
      <c r="N146" s="6">
        <f t="shared" si="101"/>
        <v>1.568463782862348</v>
      </c>
      <c r="O146" s="6">
        <f t="shared" si="101"/>
        <v>0.39735555847018333</v>
      </c>
      <c r="P146" s="6">
        <f t="shared" si="101"/>
        <v>0.49794427995844237</v>
      </c>
      <c r="Q146" s="6">
        <f t="shared" si="101"/>
        <v>-0.72147645853361198</v>
      </c>
      <c r="R146" s="6">
        <f t="shared" si="101"/>
        <v>-0.52942299541582161</v>
      </c>
      <c r="S146" s="6">
        <f t="shared" si="103"/>
        <v>-9.870728557871726E-2</v>
      </c>
      <c r="T146" s="6">
        <f t="shared" ref="T146" si="126">IF(S146&lt;0, -SQRT(-S146), SQRT(S146))</f>
        <v>-0.31417715636041599</v>
      </c>
      <c r="U146" s="6">
        <f t="shared" si="114"/>
        <v>-0.13485691916573</v>
      </c>
      <c r="V146" s="6">
        <f t="shared" ref="V146" si="127">IF(U146&lt;0, -SQRT(-U146), SQRT(U146))</f>
        <v>-0.36722870144601988</v>
      </c>
      <c r="W146" s="6">
        <f t="shared" si="107"/>
        <v>5.7941126631671246E-2</v>
      </c>
      <c r="X146" s="6">
        <f t="shared" si="108"/>
        <v>0.24070963136457843</v>
      </c>
    </row>
    <row r="147" spans="1:24">
      <c r="A147" s="7" t="s">
        <v>16</v>
      </c>
      <c r="B147" s="6">
        <f t="shared" si="102"/>
        <v>-0.5113909661839019</v>
      </c>
      <c r="C147" s="6">
        <f t="shared" si="101"/>
        <v>-0.46321101755395483</v>
      </c>
      <c r="D147" s="6">
        <f t="shared" si="101"/>
        <v>0.24909649144269788</v>
      </c>
      <c r="E147" s="6">
        <f t="shared" si="101"/>
        <v>-1.074499488078779</v>
      </c>
      <c r="F147" s="6">
        <f t="shared" si="101"/>
        <v>-1.5660570184515721</v>
      </c>
      <c r="G147" s="6">
        <f t="shared" si="101"/>
        <v>-1.4913798741052786</v>
      </c>
      <c r="H147" s="6">
        <f t="shared" si="101"/>
        <v>0.30419782258700107</v>
      </c>
      <c r="I147" s="6">
        <f t="shared" si="101"/>
        <v>1.4313460035444403</v>
      </c>
      <c r="J147" s="6">
        <f t="shared" si="101"/>
        <v>-0.64635164533348888</v>
      </c>
      <c r="K147" s="6">
        <f t="shared" si="101"/>
        <v>2.0504082980516642</v>
      </c>
      <c r="L147" s="6">
        <f t="shared" si="101"/>
        <v>0.91049131475252598</v>
      </c>
      <c r="M147" s="6">
        <f t="shared" si="101"/>
        <v>-0.53666724222964535</v>
      </c>
      <c r="N147" s="6">
        <f t="shared" si="101"/>
        <v>-0.64359456135689053</v>
      </c>
      <c r="O147" s="6">
        <f t="shared" si="101"/>
        <v>-0.31900375820845706</v>
      </c>
      <c r="P147" s="6">
        <f t="shared" si="101"/>
        <v>-0.59932215731525096</v>
      </c>
      <c r="Q147" s="6">
        <f t="shared" si="101"/>
        <v>-1.7020158925252389</v>
      </c>
      <c r="R147" s="6">
        <f t="shared" si="101"/>
        <v>-0.69267119956973655</v>
      </c>
      <c r="S147" s="6">
        <f t="shared" si="103"/>
        <v>-0.28799710568525805</v>
      </c>
      <c r="T147" s="6">
        <f t="shared" ref="T147" si="128">IF(S147&lt;0, -SQRT(-S147), SQRT(S147))</f>
        <v>-0.53665361797462807</v>
      </c>
      <c r="U147" s="6">
        <f t="shared" si="114"/>
        <v>-0.15289322176270628</v>
      </c>
      <c r="V147" s="6">
        <f t="shared" ref="V147" si="129">IF(U147&lt;0, -SQRT(-U147), SQRT(U147))</f>
        <v>-0.39101562854022381</v>
      </c>
      <c r="W147" s="6">
        <f t="shared" si="107"/>
        <v>-0.87344726934964889</v>
      </c>
      <c r="X147" s="6">
        <f t="shared" si="108"/>
        <v>-0.9345840087170596</v>
      </c>
    </row>
    <row r="148" spans="1:24">
      <c r="A148" s="7" t="s">
        <v>26</v>
      </c>
      <c r="B148" s="6">
        <f t="shared" si="102"/>
        <v>0.9035855417535108</v>
      </c>
      <c r="C148" s="6">
        <f t="shared" si="101"/>
        <v>-0.46321101755395483</v>
      </c>
      <c r="D148" s="6">
        <f t="shared" si="101"/>
        <v>-7.5308241598955175E-2</v>
      </c>
      <c r="E148" s="6">
        <f t="shared" si="101"/>
        <v>3.7439006553267561E-3</v>
      </c>
      <c r="F148" s="6">
        <f t="shared" si="101"/>
        <v>0.68624970471473379</v>
      </c>
      <c r="G148" s="6">
        <f t="shared" si="101"/>
        <v>-0.25713446105263427</v>
      </c>
      <c r="H148" s="6">
        <f t="shared" si="101"/>
        <v>3.136060026670114E-3</v>
      </c>
      <c r="I148" s="6">
        <f t="shared" si="101"/>
        <v>1.1283011029830465</v>
      </c>
      <c r="J148" s="6">
        <f t="shared" si="101"/>
        <v>-1.0002476032347147</v>
      </c>
      <c r="K148" s="6">
        <f t="shared" si="101"/>
        <v>0.72328318604411457</v>
      </c>
      <c r="L148" s="6">
        <f t="shared" si="101"/>
        <v>1.8024011741019392</v>
      </c>
      <c r="M148" s="6">
        <f t="shared" si="101"/>
        <v>1.4390280919963057</v>
      </c>
      <c r="N148" s="6">
        <f t="shared" si="101"/>
        <v>0.27173992590624269</v>
      </c>
      <c r="O148" s="6">
        <f t="shared" si="101"/>
        <v>1.1584873324412388</v>
      </c>
      <c r="P148" s="6">
        <f t="shared" si="101"/>
        <v>-0.8378583393312713</v>
      </c>
      <c r="Q148" s="6">
        <f t="shared" si="101"/>
        <v>-0.98889630416769203</v>
      </c>
      <c r="R148" s="6">
        <f t="shared" si="101"/>
        <v>0.59517574431114839</v>
      </c>
      <c r="S148" s="6">
        <f t="shared" si="103"/>
        <v>0.28108125335524414</v>
      </c>
      <c r="T148" s="6">
        <f t="shared" ref="T148" si="130">IF(S148&lt;0, -SQRT(-S148), SQRT(S148))</f>
        <v>0.53017096615643156</v>
      </c>
      <c r="U148" s="6">
        <f t="shared" si="114"/>
        <v>0.39735133574935622</v>
      </c>
      <c r="V148" s="6">
        <f t="shared" ref="V148" si="131">IF(U148&lt;0, -SQRT(-U148), SQRT(U148))</f>
        <v>0.63035810120070335</v>
      </c>
      <c r="W148" s="6">
        <f t="shared" si="107"/>
        <v>-0.22275577035257485</v>
      </c>
      <c r="X148" s="6">
        <f t="shared" si="108"/>
        <v>-0.47197009476509721</v>
      </c>
    </row>
    <row r="149" spans="1:24">
      <c r="A149" s="7" t="s">
        <v>21</v>
      </c>
      <c r="B149" s="6">
        <f t="shared" si="102"/>
        <v>-1.3726810144936314</v>
      </c>
      <c r="C149" s="6">
        <f t="shared" si="101"/>
        <v>0.94847970261047887</v>
      </c>
      <c r="D149" s="6">
        <f t="shared" si="101"/>
        <v>-7.5308241598955175E-2</v>
      </c>
      <c r="E149" s="6">
        <f t="shared" si="101"/>
        <v>-0.59528020419695427</v>
      </c>
      <c r="F149" s="6">
        <f t="shared" si="101"/>
        <v>-0.77774966534336498</v>
      </c>
      <c r="G149" s="6">
        <f t="shared" si="101"/>
        <v>-0.39427284028070586</v>
      </c>
      <c r="H149" s="6">
        <f t="shared" si="101"/>
        <v>0.75579046642749748</v>
      </c>
      <c r="I149" s="6">
        <f t="shared" si="101"/>
        <v>-1.2527659728564762</v>
      </c>
      <c r="J149" s="6">
        <f t="shared" si="101"/>
        <v>3.2465038915799953</v>
      </c>
      <c r="K149" s="6">
        <f t="shared" si="101"/>
        <v>1.2541332308471345</v>
      </c>
      <c r="L149" s="6">
        <f t="shared" si="101"/>
        <v>-0.10033985917680899</v>
      </c>
      <c r="M149" s="6">
        <f t="shared" si="101"/>
        <v>-1.7524797555994613</v>
      </c>
      <c r="N149" s="6">
        <f t="shared" si="101"/>
        <v>0.95824079135359252</v>
      </c>
      <c r="O149" s="6">
        <f t="shared" si="101"/>
        <v>1.516666990780559</v>
      </c>
      <c r="P149" s="6">
        <f t="shared" si="101"/>
        <v>0.73648046197446271</v>
      </c>
      <c r="Q149" s="6">
        <f t="shared" si="101"/>
        <v>1.8635820492624957</v>
      </c>
      <c r="R149" s="6">
        <f t="shared" si="101"/>
        <v>1.239099216251591</v>
      </c>
      <c r="S149" s="6">
        <f t="shared" si="103"/>
        <v>0.30993750195561609</v>
      </c>
      <c r="T149" s="6">
        <f t="shared" ref="T149" si="132">IF(S149&lt;0, -SQRT(-S149), SQRT(S149))</f>
        <v>0.55672030855324117</v>
      </c>
      <c r="U149" s="6">
        <f t="shared" si="114"/>
        <v>6.4790040713256947E-2</v>
      </c>
      <c r="V149" s="6">
        <f t="shared" ref="V149" si="133">IF(U149&lt;0, -SQRT(-U149), SQRT(U149))</f>
        <v>0.25453887858882568</v>
      </c>
      <c r="W149" s="6">
        <f t="shared" si="107"/>
        <v>1.3722431673391726</v>
      </c>
      <c r="X149" s="6">
        <f t="shared" si="108"/>
        <v>1.1714278327490655</v>
      </c>
    </row>
    <row r="150" spans="1:24">
      <c r="A150" s="7" t="s">
        <v>25</v>
      </c>
      <c r="B150" s="6">
        <f t="shared" si="102"/>
        <v>-1.5572431677028591</v>
      </c>
      <c r="C150" s="6">
        <f t="shared" si="101"/>
        <v>0.24263434252826205</v>
      </c>
      <c r="D150" s="6">
        <f t="shared" si="101"/>
        <v>-1.280240107182238</v>
      </c>
      <c r="E150" s="6">
        <f t="shared" si="101"/>
        <v>-1.3141091300196914</v>
      </c>
      <c r="F150" s="6">
        <f t="shared" si="101"/>
        <v>-0.83405733342252264</v>
      </c>
      <c r="G150" s="6">
        <f t="shared" si="101"/>
        <v>-0.32570365066667006</v>
      </c>
      <c r="H150" s="6">
        <f t="shared" si="101"/>
        <v>-1.6025266736284283</v>
      </c>
      <c r="I150" s="6">
        <f t="shared" si="101"/>
        <v>0.52221130186025899</v>
      </c>
      <c r="J150" s="6">
        <f t="shared" si="101"/>
        <v>-0.25313391433212684</v>
      </c>
      <c r="K150" s="6">
        <f t="shared" si="101"/>
        <v>-0.65692693044373707</v>
      </c>
      <c r="L150" s="6">
        <f t="shared" si="101"/>
        <v>-0.57602511749649599</v>
      </c>
      <c r="M150" s="6">
        <f t="shared" si="101"/>
        <v>0.60315698905455717</v>
      </c>
      <c r="N150" s="6">
        <f t="shared" si="101"/>
        <v>4.2906304090459368E-2</v>
      </c>
      <c r="O150" s="6">
        <f t="shared" si="101"/>
        <v>-0.31900375820845706</v>
      </c>
      <c r="P150" s="6">
        <f t="shared" si="101"/>
        <v>-0.55161492091204689</v>
      </c>
      <c r="Q150" s="6">
        <f t="shared" si="101"/>
        <v>-8.3568701760650035E-3</v>
      </c>
      <c r="R150" s="6">
        <f t="shared" si="101"/>
        <v>-1.3456640161853965</v>
      </c>
      <c r="S150" s="6">
        <f t="shared" si="103"/>
        <v>-0.49175203979111243</v>
      </c>
      <c r="T150" s="6">
        <f t="shared" ref="T150" si="134">IF(S150&lt;0, -SQRT(-S150), SQRT(S150))</f>
        <v>-0.70125034031443612</v>
      </c>
      <c r="U150" s="6">
        <f t="shared" si="114"/>
        <v>-0.53761977595086385</v>
      </c>
      <c r="V150" s="6">
        <f t="shared" ref="V150" si="135">IF(U150&lt;0, -SQRT(-U150), SQRT(U150))</f>
        <v>-0.73322559690102462</v>
      </c>
      <c r="W150" s="6">
        <f t="shared" si="107"/>
        <v>-0.292991849765523</v>
      </c>
      <c r="X150" s="6">
        <f t="shared" si="108"/>
        <v>-0.54128721559401627</v>
      </c>
    </row>
    <row r="151" spans="1:24">
      <c r="A151" s="7" t="s">
        <v>33</v>
      </c>
      <c r="B151" s="6">
        <f t="shared" si="102"/>
        <v>0.16533692891659985</v>
      </c>
      <c r="C151" s="6">
        <f t="shared" si="101"/>
        <v>-0.41279349183379649</v>
      </c>
      <c r="D151" s="6">
        <f t="shared" si="101"/>
        <v>-0.72411770768226125</v>
      </c>
      <c r="E151" s="6">
        <f t="shared" si="101"/>
        <v>-5.6158509829901344E-2</v>
      </c>
      <c r="F151" s="6">
        <f t="shared" si="101"/>
        <v>0.74255737279389145</v>
      </c>
      <c r="G151" s="6">
        <f t="shared" si="101"/>
        <v>-0.39427284028070586</v>
      </c>
      <c r="H151" s="6">
        <f t="shared" si="101"/>
        <v>1.9600375166688213</v>
      </c>
      <c r="I151" s="6">
        <f t="shared" si="101"/>
        <v>0.99842471702816349</v>
      </c>
      <c r="J151" s="6">
        <f t="shared" si="101"/>
        <v>-0.17449036813185442</v>
      </c>
      <c r="K151" s="6">
        <f t="shared" si="101"/>
        <v>-1.1346919707664549</v>
      </c>
      <c r="L151" s="6">
        <f t="shared" si="101"/>
        <v>-1.8841595778756353</v>
      </c>
      <c r="M151" s="6">
        <f t="shared" si="101"/>
        <v>0.60315698905455717</v>
      </c>
      <c r="N151" s="6">
        <f t="shared" si="101"/>
        <v>-1.406373300742835</v>
      </c>
      <c r="O151" s="6">
        <f t="shared" si="101"/>
        <v>1.0241699605639938</v>
      </c>
      <c r="P151" s="6">
        <f t="shared" si="101"/>
        <v>-0.69473663012165909</v>
      </c>
      <c r="Q151" s="6">
        <f t="shared" si="101"/>
        <v>-0.40948663862718515</v>
      </c>
      <c r="R151" s="6">
        <f t="shared" si="101"/>
        <v>-0.19385724243277405</v>
      </c>
      <c r="S151" s="6">
        <f t="shared" si="103"/>
        <v>-0.11234984692914135</v>
      </c>
      <c r="T151" s="6">
        <f t="shared" ref="T151" si="136">IF(S151&lt;0, -SQRT(-S151), SQRT(S151))</f>
        <v>-0.33518628690497071</v>
      </c>
      <c r="U151" s="6">
        <f t="shared" si="114"/>
        <v>-0.13211878789857009</v>
      </c>
      <c r="V151" s="6">
        <f t="shared" ref="V151" si="137">IF(U151&lt;0, -SQRT(-U151), SQRT(U151))</f>
        <v>-0.36348148219485693</v>
      </c>
      <c r="W151" s="6">
        <f t="shared" si="107"/>
        <v>-2.6684436061616818E-2</v>
      </c>
      <c r="X151" s="6">
        <f t="shared" si="108"/>
        <v>-0.1633537145632655</v>
      </c>
    </row>
    <row r="153" spans="1:24">
      <c r="A153" s="3" t="s">
        <v>65</v>
      </c>
      <c r="B153" s="3" t="s">
        <v>56</v>
      </c>
    </row>
    <row r="154" spans="1:24">
      <c r="A154" s="3" t="s">
        <v>39</v>
      </c>
      <c r="B154">
        <v>1</v>
      </c>
      <c r="C154">
        <v>2</v>
      </c>
      <c r="D154">
        <v>3</v>
      </c>
      <c r="E154">
        <v>4</v>
      </c>
      <c r="F154">
        <v>5</v>
      </c>
      <c r="G154">
        <v>6</v>
      </c>
      <c r="H154">
        <v>7</v>
      </c>
      <c r="I154">
        <v>8</v>
      </c>
      <c r="J154">
        <v>9</v>
      </c>
      <c r="K154">
        <v>10</v>
      </c>
      <c r="L154">
        <v>11</v>
      </c>
      <c r="M154">
        <v>12</v>
      </c>
      <c r="N154">
        <v>13</v>
      </c>
      <c r="O154">
        <v>14</v>
      </c>
      <c r="P154">
        <v>15</v>
      </c>
      <c r="Q154">
        <v>16</v>
      </c>
      <c r="R154" t="s">
        <v>38</v>
      </c>
    </row>
    <row r="155" spans="1:24">
      <c r="A155" s="4">
        <v>2016</v>
      </c>
      <c r="B155" s="6">
        <v>87.875</v>
      </c>
      <c r="C155" s="6">
        <v>86.875</v>
      </c>
      <c r="D155" s="6">
        <v>90.9375</v>
      </c>
      <c r="E155" s="6">
        <v>79.6875</v>
      </c>
      <c r="F155" s="6">
        <v>81.375</v>
      </c>
      <c r="G155" s="6">
        <v>78.3125</v>
      </c>
      <c r="H155" s="6">
        <v>83.4375</v>
      </c>
      <c r="I155" s="6">
        <v>82.0625</v>
      </c>
      <c r="J155" s="6">
        <v>83.875</v>
      </c>
      <c r="K155" s="6">
        <v>86.25</v>
      </c>
      <c r="L155" s="6">
        <v>78.75</v>
      </c>
      <c r="M155" s="6">
        <v>86.6875</v>
      </c>
      <c r="N155" s="6">
        <v>81.125</v>
      </c>
      <c r="O155" s="6">
        <v>74</v>
      </c>
      <c r="P155" s="6">
        <v>83.75</v>
      </c>
      <c r="Q155" s="6">
        <v>84.25</v>
      </c>
      <c r="R155" s="6">
        <v>83.078125</v>
      </c>
    </row>
    <row r="156" spans="1:24">
      <c r="A156" s="7" t="s">
        <v>10</v>
      </c>
      <c r="B156" s="6">
        <v>78</v>
      </c>
      <c r="C156" s="6">
        <v>137</v>
      </c>
      <c r="D156" s="6">
        <v>71</v>
      </c>
      <c r="E156" s="6">
        <v>59</v>
      </c>
      <c r="F156" s="6">
        <v>82</v>
      </c>
      <c r="G156" s="6">
        <v>81</v>
      </c>
      <c r="H156" s="6">
        <v>93</v>
      </c>
      <c r="I156" s="6">
        <v>96</v>
      </c>
      <c r="J156" s="6">
        <v>77</v>
      </c>
      <c r="K156" s="6">
        <v>105</v>
      </c>
      <c r="L156" s="6">
        <v>91</v>
      </c>
      <c r="M156" s="6">
        <v>77</v>
      </c>
      <c r="N156" s="6">
        <v>69</v>
      </c>
      <c r="O156" s="6">
        <v>71</v>
      </c>
      <c r="P156" s="6">
        <v>88</v>
      </c>
      <c r="Q156" s="6">
        <v>112</v>
      </c>
      <c r="R156" s="6">
        <v>86.6875</v>
      </c>
    </row>
    <row r="157" spans="1:24">
      <c r="A157" s="7" t="s">
        <v>32</v>
      </c>
      <c r="B157" s="6">
        <v>92</v>
      </c>
      <c r="C157" s="6">
        <v>65</v>
      </c>
      <c r="D157" s="6">
        <v>127</v>
      </c>
      <c r="E157" s="6">
        <v>86</v>
      </c>
      <c r="F157" s="6">
        <v>102</v>
      </c>
      <c r="G157" s="6">
        <v>87</v>
      </c>
      <c r="H157" s="6">
        <v>97</v>
      </c>
      <c r="I157" s="6">
        <v>99</v>
      </c>
      <c r="J157" s="6">
        <v>87</v>
      </c>
      <c r="K157" s="6">
        <v>80</v>
      </c>
      <c r="L157" s="6">
        <v>106</v>
      </c>
      <c r="M157" s="6">
        <v>78</v>
      </c>
      <c r="N157" s="6">
        <v>85</v>
      </c>
      <c r="O157" s="6">
        <v>75</v>
      </c>
      <c r="P157" s="6">
        <v>88</v>
      </c>
      <c r="Q157" s="6">
        <v>82</v>
      </c>
      <c r="R157" s="6">
        <v>89.75</v>
      </c>
    </row>
    <row r="158" spans="1:24">
      <c r="A158" s="7" t="s">
        <v>12</v>
      </c>
      <c r="B158" s="6">
        <v>56</v>
      </c>
      <c r="C158" s="6">
        <v>84</v>
      </c>
      <c r="D158" s="6">
        <v>57</v>
      </c>
      <c r="E158" s="6">
        <v>72</v>
      </c>
      <c r="F158" s="6">
        <v>85</v>
      </c>
      <c r="G158" s="6">
        <v>41</v>
      </c>
      <c r="H158" s="6">
        <v>99</v>
      </c>
      <c r="I158" s="6">
        <v>115</v>
      </c>
      <c r="J158" s="6">
        <v>95</v>
      </c>
      <c r="K158" s="6">
        <v>82</v>
      </c>
      <c r="L158" s="6">
        <v>78</v>
      </c>
      <c r="M158" s="6">
        <v>76</v>
      </c>
      <c r="N158" s="6">
        <v>82</v>
      </c>
      <c r="O158" s="6">
        <v>57</v>
      </c>
      <c r="P158" s="6">
        <v>34</v>
      </c>
      <c r="Q158" s="6">
        <v>84</v>
      </c>
      <c r="R158" s="6">
        <v>74.8125</v>
      </c>
    </row>
    <row r="159" spans="1:24">
      <c r="A159" s="7" t="s">
        <v>13</v>
      </c>
      <c r="B159" s="6">
        <v>104</v>
      </c>
      <c r="C159" s="6">
        <v>87</v>
      </c>
      <c r="D159" s="6">
        <v>61</v>
      </c>
      <c r="E159" s="6">
        <v>97</v>
      </c>
      <c r="F159" s="6">
        <v>57</v>
      </c>
      <c r="G159" s="6">
        <v>98</v>
      </c>
      <c r="H159" s="6">
        <v>74</v>
      </c>
      <c r="I159" s="6">
        <v>95</v>
      </c>
      <c r="J159" s="6">
        <v>103</v>
      </c>
      <c r="K159" s="6">
        <v>84</v>
      </c>
      <c r="L159" s="6">
        <v>89</v>
      </c>
      <c r="M159" s="6">
        <v>103</v>
      </c>
      <c r="N159" s="6">
        <v>63</v>
      </c>
      <c r="O159" s="6">
        <v>86</v>
      </c>
      <c r="P159" s="6">
        <v>97</v>
      </c>
      <c r="Q159" s="6">
        <v>118</v>
      </c>
      <c r="R159" s="6">
        <v>88.5</v>
      </c>
    </row>
    <row r="160" spans="1:24">
      <c r="A160" s="7" t="s">
        <v>18</v>
      </c>
      <c r="B160" s="6">
        <v>76</v>
      </c>
      <c r="C160" s="6">
        <v>108</v>
      </c>
      <c r="D160" s="6">
        <v>77</v>
      </c>
      <c r="E160" s="6">
        <v>52</v>
      </c>
      <c r="F160" s="6">
        <v>61</v>
      </c>
      <c r="G160" s="6">
        <v>78</v>
      </c>
      <c r="H160" s="6">
        <v>87</v>
      </c>
      <c r="I160" s="6">
        <v>76</v>
      </c>
      <c r="J160" s="6">
        <v>79</v>
      </c>
      <c r="K160" s="6">
        <v>94</v>
      </c>
      <c r="L160" s="6">
        <v>73</v>
      </c>
      <c r="M160" s="6">
        <v>71</v>
      </c>
      <c r="N160" s="6">
        <v>54</v>
      </c>
      <c r="O160" s="6">
        <v>60</v>
      </c>
      <c r="P160" s="6">
        <v>63</v>
      </c>
      <c r="Q160" s="6">
        <v>69</v>
      </c>
      <c r="R160" s="6">
        <v>73.625</v>
      </c>
    </row>
    <row r="161" spans="1:24">
      <c r="A161" s="7" t="s">
        <v>31</v>
      </c>
      <c r="B161" s="6">
        <v>84</v>
      </c>
      <c r="C161" s="6">
        <v>76</v>
      </c>
      <c r="D161" s="6">
        <v>112</v>
      </c>
      <c r="E161" s="6">
        <v>92</v>
      </c>
      <c r="F161" s="6">
        <v>85</v>
      </c>
      <c r="G161" s="6">
        <v>62</v>
      </c>
      <c r="H161" s="6">
        <v>75</v>
      </c>
      <c r="I161" s="6">
        <v>93</v>
      </c>
      <c r="J161" s="6">
        <v>91</v>
      </c>
      <c r="K161" s="6">
        <v>71</v>
      </c>
      <c r="L161" s="6">
        <v>102</v>
      </c>
      <c r="M161" s="6">
        <v>72</v>
      </c>
      <c r="N161" s="6">
        <v>51</v>
      </c>
      <c r="O161" s="6">
        <v>77</v>
      </c>
      <c r="P161" s="6">
        <v>97</v>
      </c>
      <c r="Q161" s="6">
        <v>55</v>
      </c>
      <c r="R161" s="6">
        <v>80.9375</v>
      </c>
    </row>
    <row r="162" spans="1:24">
      <c r="A162" s="7" t="s">
        <v>28</v>
      </c>
      <c r="B162" s="6">
        <v>124</v>
      </c>
      <c r="C162" s="6">
        <v>79</v>
      </c>
      <c r="D162" s="6">
        <v>112</v>
      </c>
      <c r="E162" s="6">
        <v>96</v>
      </c>
      <c r="F162" s="6">
        <v>86</v>
      </c>
      <c r="G162" s="6">
        <v>100</v>
      </c>
      <c r="H162" s="6">
        <v>111</v>
      </c>
      <c r="I162" s="6">
        <v>82</v>
      </c>
      <c r="J162" s="6">
        <v>61</v>
      </c>
      <c r="K162" s="6">
        <v>78</v>
      </c>
      <c r="L162" s="6">
        <v>74</v>
      </c>
      <c r="M162" s="6">
        <v>91</v>
      </c>
      <c r="N162" s="6">
        <v>109</v>
      </c>
      <c r="O162" s="6">
        <v>76</v>
      </c>
      <c r="P162" s="6">
        <v>90</v>
      </c>
      <c r="Q162" s="6">
        <v>100</v>
      </c>
      <c r="R162" s="6">
        <v>91.8125</v>
      </c>
    </row>
    <row r="163" spans="1:24">
      <c r="A163" s="7" t="s">
        <v>34</v>
      </c>
      <c r="B163" s="6">
        <v>91</v>
      </c>
      <c r="C163" s="6">
        <v>100</v>
      </c>
      <c r="D163" s="6">
        <v>98</v>
      </c>
      <c r="E163" s="6">
        <v>64</v>
      </c>
      <c r="F163" s="6">
        <v>78</v>
      </c>
      <c r="G163" s="6">
        <v>118</v>
      </c>
      <c r="H163" s="6">
        <v>66</v>
      </c>
      <c r="I163" s="6">
        <v>73</v>
      </c>
      <c r="J163" s="6">
        <v>83</v>
      </c>
      <c r="K163" s="6">
        <v>91</v>
      </c>
      <c r="L163" s="6">
        <v>84</v>
      </c>
      <c r="M163" s="6">
        <v>102</v>
      </c>
      <c r="N163" s="6">
        <v>85</v>
      </c>
      <c r="O163" s="6">
        <v>89</v>
      </c>
      <c r="P163" s="6">
        <v>82</v>
      </c>
      <c r="Q163" s="6">
        <v>105</v>
      </c>
      <c r="R163" s="6">
        <v>88.0625</v>
      </c>
    </row>
    <row r="164" spans="1:24">
      <c r="A164" s="7" t="s">
        <v>30</v>
      </c>
      <c r="B164" s="6">
        <v>66</v>
      </c>
      <c r="C164" s="6">
        <v>67</v>
      </c>
      <c r="D164" s="6">
        <v>62</v>
      </c>
      <c r="E164" s="6">
        <v>75</v>
      </c>
      <c r="F164" s="6">
        <v>113</v>
      </c>
      <c r="G164" s="6">
        <v>78</v>
      </c>
      <c r="H164" s="6">
        <v>96</v>
      </c>
      <c r="I164" s="6">
        <v>65</v>
      </c>
      <c r="J164" s="6">
        <v>51</v>
      </c>
      <c r="K164" s="6">
        <v>57</v>
      </c>
      <c r="L164" s="6">
        <v>85</v>
      </c>
      <c r="M164" s="6">
        <v>46</v>
      </c>
      <c r="N164" s="6">
        <v>64</v>
      </c>
      <c r="O164" s="6">
        <v>99</v>
      </c>
      <c r="P164" s="6">
        <v>94</v>
      </c>
      <c r="Q164" s="6">
        <v>45</v>
      </c>
      <c r="R164" s="6">
        <v>72.6875</v>
      </c>
    </row>
    <row r="165" spans="1:24">
      <c r="A165" s="7" t="s">
        <v>16</v>
      </c>
      <c r="B165" s="6">
        <v>82</v>
      </c>
      <c r="C165" s="6">
        <v>47</v>
      </c>
      <c r="D165" s="6">
        <v>84</v>
      </c>
      <c r="E165" s="6">
        <v>73</v>
      </c>
      <c r="F165" s="6">
        <v>31</v>
      </c>
      <c r="G165" s="6">
        <v>116</v>
      </c>
      <c r="H165" s="6">
        <v>92</v>
      </c>
      <c r="I165" s="6">
        <v>98</v>
      </c>
      <c r="J165" s="6">
        <v>126</v>
      </c>
      <c r="K165" s="6">
        <v>110</v>
      </c>
      <c r="L165" s="6">
        <v>71</v>
      </c>
      <c r="M165" s="6">
        <v>132</v>
      </c>
      <c r="N165" s="6">
        <v>101</v>
      </c>
      <c r="O165" s="6">
        <v>62</v>
      </c>
      <c r="P165" s="6">
        <v>103</v>
      </c>
      <c r="Q165" s="6">
        <v>95</v>
      </c>
      <c r="R165" s="6">
        <v>88.9375</v>
      </c>
    </row>
    <row r="166" spans="1:24">
      <c r="A166" s="7" t="s">
        <v>26</v>
      </c>
      <c r="B166" s="6">
        <v>89</v>
      </c>
      <c r="C166" s="6">
        <v>92</v>
      </c>
      <c r="D166" s="6">
        <v>77</v>
      </c>
      <c r="E166" s="6">
        <v>91</v>
      </c>
      <c r="F166" s="6">
        <v>85</v>
      </c>
      <c r="G166" s="6">
        <v>46</v>
      </c>
      <c r="H166" s="6">
        <v>77</v>
      </c>
      <c r="I166" s="6">
        <v>77</v>
      </c>
      <c r="J166" s="6">
        <v>104</v>
      </c>
      <c r="K166" s="6">
        <v>90</v>
      </c>
      <c r="L166" s="6">
        <v>82</v>
      </c>
      <c r="M166" s="6">
        <v>74</v>
      </c>
      <c r="N166" s="6">
        <v>132</v>
      </c>
      <c r="O166" s="6">
        <v>98</v>
      </c>
      <c r="P166" s="6">
        <v>87</v>
      </c>
      <c r="Q166" s="6">
        <v>74</v>
      </c>
      <c r="R166" s="6">
        <v>85.9375</v>
      </c>
    </row>
    <row r="167" spans="1:24">
      <c r="A167" s="7" t="s">
        <v>21</v>
      </c>
      <c r="B167" s="6">
        <v>102</v>
      </c>
      <c r="C167" s="6">
        <v>104</v>
      </c>
      <c r="D167" s="6">
        <v>112</v>
      </c>
      <c r="E167" s="6">
        <v>37</v>
      </c>
      <c r="F167" s="6">
        <v>66</v>
      </c>
      <c r="G167" s="6">
        <v>68</v>
      </c>
      <c r="H167" s="6">
        <v>60</v>
      </c>
      <c r="I167" s="6">
        <v>66</v>
      </c>
      <c r="J167" s="6">
        <v>63</v>
      </c>
      <c r="K167" s="6">
        <v>124</v>
      </c>
      <c r="L167" s="6">
        <v>32</v>
      </c>
      <c r="M167" s="6">
        <v>56</v>
      </c>
      <c r="N167" s="6">
        <v>85</v>
      </c>
      <c r="O167" s="6">
        <v>33</v>
      </c>
      <c r="P167" s="6">
        <v>76</v>
      </c>
      <c r="Q167" s="6">
        <v>51</v>
      </c>
      <c r="R167" s="6">
        <v>70.9375</v>
      </c>
    </row>
    <row r="168" spans="1:24">
      <c r="A168" s="7" t="s">
        <v>25</v>
      </c>
      <c r="B168" s="6">
        <v>107</v>
      </c>
      <c r="C168" s="6">
        <v>74</v>
      </c>
      <c r="D168" s="6">
        <v>116</v>
      </c>
      <c r="E168" s="6">
        <v>73</v>
      </c>
      <c r="F168" s="6">
        <v>85</v>
      </c>
      <c r="G168" s="6">
        <v>76</v>
      </c>
      <c r="H168" s="6">
        <v>58</v>
      </c>
      <c r="I168" s="6">
        <v>59</v>
      </c>
      <c r="J168" s="6">
        <v>77</v>
      </c>
      <c r="K168" s="6">
        <v>75</v>
      </c>
      <c r="L168" s="6">
        <v>67</v>
      </c>
      <c r="M168" s="6">
        <v>101</v>
      </c>
      <c r="N168" s="6">
        <v>52</v>
      </c>
      <c r="O168" s="6">
        <v>102</v>
      </c>
      <c r="P168" s="6">
        <v>92</v>
      </c>
      <c r="Q168" s="6">
        <v>81</v>
      </c>
      <c r="R168" s="6">
        <v>80.9375</v>
      </c>
    </row>
    <row r="169" spans="1:24">
      <c r="A169" s="7" t="s">
        <v>62</v>
      </c>
      <c r="B169" s="6">
        <v>63</v>
      </c>
      <c r="C169" s="6">
        <v>90</v>
      </c>
      <c r="D169" s="6">
        <v>135</v>
      </c>
      <c r="E169" s="6">
        <v>73</v>
      </c>
      <c r="F169" s="6">
        <v>92</v>
      </c>
      <c r="G169" s="6">
        <v>80</v>
      </c>
      <c r="H169" s="6">
        <v>59</v>
      </c>
      <c r="I169" s="6">
        <v>102</v>
      </c>
      <c r="J169" s="6">
        <v>73</v>
      </c>
      <c r="K169" s="6">
        <v>68</v>
      </c>
      <c r="L169" s="6">
        <v>66</v>
      </c>
      <c r="M169" s="6">
        <v>121</v>
      </c>
      <c r="N169" s="6">
        <v>87</v>
      </c>
      <c r="O169" s="6">
        <v>73</v>
      </c>
      <c r="P169" s="6">
        <v>93</v>
      </c>
      <c r="Q169" s="6">
        <v>87</v>
      </c>
      <c r="R169" s="6">
        <v>85.125</v>
      </c>
    </row>
    <row r="170" spans="1:24">
      <c r="A170" s="7" t="s">
        <v>33</v>
      </c>
      <c r="B170" s="6">
        <v>85</v>
      </c>
      <c r="C170" s="6">
        <v>74</v>
      </c>
      <c r="D170" s="6">
        <v>96</v>
      </c>
      <c r="E170" s="6">
        <v>105</v>
      </c>
      <c r="F170" s="6">
        <v>110</v>
      </c>
      <c r="G170" s="6">
        <v>71</v>
      </c>
      <c r="H170" s="6">
        <v>104</v>
      </c>
      <c r="I170" s="6">
        <v>54</v>
      </c>
      <c r="J170" s="6">
        <v>87</v>
      </c>
      <c r="K170" s="6">
        <v>69</v>
      </c>
      <c r="L170" s="6">
        <v>93</v>
      </c>
      <c r="M170" s="6">
        <v>130</v>
      </c>
      <c r="N170" s="6">
        <v>98</v>
      </c>
      <c r="O170" s="6">
        <v>86</v>
      </c>
      <c r="P170" s="6">
        <v>77</v>
      </c>
      <c r="Q170" s="6">
        <v>102</v>
      </c>
      <c r="R170" s="6">
        <v>90.0625</v>
      </c>
    </row>
    <row r="171" spans="1:24">
      <c r="A171" s="7" t="s">
        <v>72</v>
      </c>
      <c r="B171" s="6">
        <v>107</v>
      </c>
      <c r="C171" s="6">
        <v>106</v>
      </c>
      <c r="D171" s="6">
        <v>58</v>
      </c>
      <c r="E171" s="6">
        <v>130</v>
      </c>
      <c r="F171" s="6">
        <v>84</v>
      </c>
      <c r="G171" s="6">
        <v>53</v>
      </c>
      <c r="H171" s="6">
        <v>87</v>
      </c>
      <c r="I171" s="6">
        <v>63</v>
      </c>
      <c r="J171" s="6">
        <v>85</v>
      </c>
      <c r="K171" s="6">
        <v>102</v>
      </c>
      <c r="L171" s="6">
        <v>67</v>
      </c>
      <c r="M171" s="6">
        <v>57</v>
      </c>
      <c r="N171" s="6">
        <v>81</v>
      </c>
      <c r="O171" s="6">
        <v>40</v>
      </c>
      <c r="P171" s="6">
        <v>79</v>
      </c>
      <c r="Q171" s="6">
        <v>88</v>
      </c>
      <c r="R171" s="6">
        <v>80.4375</v>
      </c>
    </row>
    <row r="172" spans="1:24">
      <c r="A172" s="4" t="s">
        <v>38</v>
      </c>
      <c r="B172" s="6">
        <v>87.875</v>
      </c>
      <c r="C172" s="6">
        <v>86.875</v>
      </c>
      <c r="D172" s="6">
        <v>90.9375</v>
      </c>
      <c r="E172" s="6">
        <v>79.6875</v>
      </c>
      <c r="F172" s="6">
        <v>81.375</v>
      </c>
      <c r="G172" s="6">
        <v>78.3125</v>
      </c>
      <c r="H172" s="6">
        <v>83.4375</v>
      </c>
      <c r="I172" s="6">
        <v>82.0625</v>
      </c>
      <c r="J172" s="6">
        <v>83.875</v>
      </c>
      <c r="K172" s="6">
        <v>86.25</v>
      </c>
      <c r="L172" s="6">
        <v>78.75</v>
      </c>
      <c r="M172" s="6">
        <v>86.6875</v>
      </c>
      <c r="N172" s="6">
        <v>81.125</v>
      </c>
      <c r="O172" s="6">
        <v>74</v>
      </c>
      <c r="P172" s="6">
        <v>83.75</v>
      </c>
      <c r="Q172" s="6">
        <v>84.25</v>
      </c>
      <c r="R172" s="6">
        <v>83.078125</v>
      </c>
    </row>
    <row r="174" spans="1:24">
      <c r="B174" s="6">
        <f>STDEVP(B156:B171)</f>
        <v>17.560164435448776</v>
      </c>
      <c r="C174" s="6">
        <f t="shared" ref="C174:R174" si="138">STDEVP(C156:C171)</f>
        <v>20.630302348729646</v>
      </c>
      <c r="D174" s="6">
        <f t="shared" si="138"/>
        <v>25.100967984322835</v>
      </c>
      <c r="E174" s="6">
        <f t="shared" si="138"/>
        <v>21.701724441850239</v>
      </c>
      <c r="F174" s="6">
        <f t="shared" si="138"/>
        <v>19.738525147538251</v>
      </c>
      <c r="G174" s="6">
        <f t="shared" si="138"/>
        <v>21.574634266888513</v>
      </c>
      <c r="H174" s="6">
        <f t="shared" si="138"/>
        <v>16.309386676083193</v>
      </c>
      <c r="I174" s="6">
        <f t="shared" si="138"/>
        <v>17.465926650195232</v>
      </c>
      <c r="J174" s="6">
        <f t="shared" si="138"/>
        <v>17.709019594545598</v>
      </c>
      <c r="K174" s="6">
        <f t="shared" si="138"/>
        <v>17.067879188698285</v>
      </c>
      <c r="L174" s="6">
        <f t="shared" si="138"/>
        <v>16.880091824394796</v>
      </c>
      <c r="M174" s="6">
        <f t="shared" si="138"/>
        <v>25.267861875315052</v>
      </c>
      <c r="N174" s="6">
        <f t="shared" si="138"/>
        <v>21.485096578791541</v>
      </c>
      <c r="O174" s="6">
        <f t="shared" si="138"/>
        <v>19.345542122153102</v>
      </c>
      <c r="P174" s="6">
        <f t="shared" si="138"/>
        <v>16.013666038730793</v>
      </c>
      <c r="Q174" s="6">
        <f t="shared" si="138"/>
        <v>20.759034177918778</v>
      </c>
      <c r="R174" s="6">
        <f t="shared" si="138"/>
        <v>6.6742530890635994</v>
      </c>
      <c r="S174" s="8"/>
      <c r="T174" s="8"/>
      <c r="U174" s="8"/>
      <c r="V174" s="8"/>
      <c r="W174" s="8"/>
      <c r="X174" s="8"/>
    </row>
    <row r="175" spans="1:24">
      <c r="S175" s="26" t="s">
        <v>280</v>
      </c>
      <c r="T175" s="26"/>
      <c r="U175" s="26" t="s">
        <v>281</v>
      </c>
      <c r="V175" s="26"/>
      <c r="W175" s="26" t="s">
        <v>22</v>
      </c>
      <c r="X175" s="26"/>
    </row>
    <row r="176" spans="1:24">
      <c r="A176" s="7" t="s">
        <v>10</v>
      </c>
      <c r="B176" s="6">
        <f>(B156-B$172)/B$174</f>
        <v>-0.5623523649963833</v>
      </c>
      <c r="C176" s="6">
        <f t="shared" ref="C176:R191" si="139">(C156-C$172)/C$174</f>
        <v>2.429678399894442</v>
      </c>
      <c r="D176" s="6">
        <f t="shared" si="139"/>
        <v>-0.79429207720006045</v>
      </c>
      <c r="E176" s="6">
        <f t="shared" si="139"/>
        <v>-0.95326526034519277</v>
      </c>
      <c r="F176" s="6">
        <f t="shared" si="139"/>
        <v>3.1663966549088839E-2</v>
      </c>
      <c r="G176" s="6">
        <f t="shared" si="139"/>
        <v>0.12456758092648726</v>
      </c>
      <c r="H176" s="6">
        <f t="shared" si="139"/>
        <v>0.58631879848816593</v>
      </c>
      <c r="I176" s="6">
        <f t="shared" si="139"/>
        <v>0.79798228168124186</v>
      </c>
      <c r="J176" s="6">
        <f t="shared" si="139"/>
        <v>-0.38822024919535969</v>
      </c>
      <c r="K176" s="6">
        <f t="shared" si="139"/>
        <v>1.0985547643444509</v>
      </c>
      <c r="L176" s="6">
        <f t="shared" si="139"/>
        <v>0.72570695274871233</v>
      </c>
      <c r="M176" s="6">
        <f t="shared" si="139"/>
        <v>-0.38339215434227203</v>
      </c>
      <c r="N176" s="6">
        <f t="shared" si="139"/>
        <v>-0.56434468216302458</v>
      </c>
      <c r="O176" s="6">
        <f t="shared" si="139"/>
        <v>-0.1550744859491231</v>
      </c>
      <c r="P176" s="6">
        <f t="shared" si="139"/>
        <v>0.26539831602088571</v>
      </c>
      <c r="Q176" s="6">
        <f t="shared" si="139"/>
        <v>1.3367673930378445</v>
      </c>
      <c r="R176" s="6">
        <f t="shared" si="139"/>
        <v>0.54079084982772163</v>
      </c>
      <c r="S176" s="6">
        <f>AVERAGE(B176:Q176)</f>
        <v>0.22473107371874401</v>
      </c>
      <c r="T176" s="6">
        <f>IF(S176&lt;0, -SQRT(-S176), SQRT(S176))</f>
        <v>0.47405809108034852</v>
      </c>
      <c r="U176" s="6">
        <f>AVERAGE(B176:N176)</f>
        <v>0.16527738126079208</v>
      </c>
      <c r="V176" s="6">
        <f>IF(U176&lt;0, -SQRT(-U176), SQRT(U176))</f>
        <v>0.40654320958637608</v>
      </c>
      <c r="W176" s="6">
        <f>AVERAGE(O176:Q176)</f>
        <v>0.48236374103653573</v>
      </c>
      <c r="X176" s="6">
        <f>IF(W176&lt;0, -SQRT(-W176), SQRT(W176))</f>
        <v>0.69452411119883783</v>
      </c>
    </row>
    <row r="177" spans="1:24">
      <c r="A177" s="7" t="s">
        <v>32</v>
      </c>
      <c r="B177" s="6">
        <f t="shared" ref="B177:Q191" si="140">(B157-B$172)/B$174</f>
        <v>0.23490668411241331</v>
      </c>
      <c r="C177" s="6">
        <f t="shared" si="140"/>
        <v>-1.0603334662880983</v>
      </c>
      <c r="D177" s="6">
        <f t="shared" si="140"/>
        <v>1.4366975816439966</v>
      </c>
      <c r="E177" s="6">
        <f t="shared" si="140"/>
        <v>0.2908755024014032</v>
      </c>
      <c r="F177" s="6">
        <f t="shared" si="140"/>
        <v>1.0449108961199316</v>
      </c>
      <c r="G177" s="6">
        <f t="shared" si="140"/>
        <v>0.40267194764608671</v>
      </c>
      <c r="H177" s="6">
        <f t="shared" si="140"/>
        <v>0.83157633511066675</v>
      </c>
      <c r="I177" s="6">
        <f t="shared" si="140"/>
        <v>0.96974528401621762</v>
      </c>
      <c r="J177" s="6">
        <f t="shared" si="140"/>
        <v>0.1764637496342544</v>
      </c>
      <c r="K177" s="6">
        <f t="shared" si="140"/>
        <v>-0.36618492144815024</v>
      </c>
      <c r="L177" s="6">
        <f t="shared" si="140"/>
        <v>1.6143277112165233</v>
      </c>
      <c r="M177" s="6">
        <f t="shared" si="140"/>
        <v>-0.34381619002306979</v>
      </c>
      <c r="N177" s="6">
        <f t="shared" si="140"/>
        <v>0.1803575788356058</v>
      </c>
      <c r="O177" s="6">
        <f t="shared" si="140"/>
        <v>5.1691495316374361E-2</v>
      </c>
      <c r="P177" s="6">
        <f t="shared" si="140"/>
        <v>0.26539831602088571</v>
      </c>
      <c r="Q177" s="6">
        <f t="shared" si="140"/>
        <v>-0.10838654538144686</v>
      </c>
      <c r="R177" s="6">
        <f t="shared" si="139"/>
        <v>0.99964369210578841</v>
      </c>
      <c r="S177" s="6">
        <f t="shared" ref="S177:S191" si="141">AVERAGE(B177:Q177)</f>
        <v>0.35130637243334967</v>
      </c>
      <c r="T177" s="6">
        <f t="shared" ref="T177" si="142">IF(S177&lt;0, -SQRT(-S177), SQRT(S177))</f>
        <v>0.59271103620006071</v>
      </c>
      <c r="U177" s="6">
        <f t="shared" ref="U177:U178" si="143">AVERAGE(B177:N177)</f>
        <v>0.41632297638290622</v>
      </c>
      <c r="V177" s="6">
        <f t="shared" ref="V177" si="144">IF(U177&lt;0, -SQRT(-U177), SQRT(U177))</f>
        <v>0.6452309480975833</v>
      </c>
      <c r="W177" s="6">
        <f t="shared" ref="W177:W191" si="145">AVERAGE(O177:Q177)</f>
        <v>6.9567755318604388E-2</v>
      </c>
      <c r="X177" s="6">
        <f t="shared" ref="X177:X191" si="146">IF(W177&lt;0, -SQRT(-W177), SQRT(W177))</f>
        <v>0.2637570005110848</v>
      </c>
    </row>
    <row r="178" spans="1:24">
      <c r="A178" s="7" t="s">
        <v>12</v>
      </c>
      <c r="B178" s="6">
        <f t="shared" si="140"/>
        <v>-1.8151880135959209</v>
      </c>
      <c r="C178" s="6">
        <f t="shared" si="139"/>
        <v>-0.13935811271215004</v>
      </c>
      <c r="D178" s="6">
        <f t="shared" si="139"/>
        <v>-1.3520394919110748</v>
      </c>
      <c r="E178" s="6">
        <f t="shared" si="139"/>
        <v>-0.35423452272646133</v>
      </c>
      <c r="F178" s="6">
        <f t="shared" si="139"/>
        <v>0.18365100598471526</v>
      </c>
      <c r="G178" s="6">
        <f t="shared" si="139"/>
        <v>-1.7294615305375092</v>
      </c>
      <c r="H178" s="6">
        <f t="shared" si="139"/>
        <v>0.95420510342191711</v>
      </c>
      <c r="I178" s="6">
        <f t="shared" si="139"/>
        <v>1.8858146298027554</v>
      </c>
      <c r="J178" s="6">
        <f t="shared" si="139"/>
        <v>0.62821094869794569</v>
      </c>
      <c r="K178" s="6">
        <f t="shared" si="139"/>
        <v>-0.24900574658474217</v>
      </c>
      <c r="L178" s="6">
        <f t="shared" si="139"/>
        <v>-4.4431037923390551E-2</v>
      </c>
      <c r="M178" s="6">
        <f t="shared" si="139"/>
        <v>-0.42296811866147432</v>
      </c>
      <c r="N178" s="6">
        <f t="shared" si="139"/>
        <v>4.07259048983626E-2</v>
      </c>
      <c r="O178" s="6">
        <f t="shared" si="139"/>
        <v>-0.87875542037836418</v>
      </c>
      <c r="P178" s="6">
        <f t="shared" si="139"/>
        <v>-3.1067214640091914</v>
      </c>
      <c r="Q178" s="6">
        <f t="shared" si="139"/>
        <v>-1.2042949486827428E-2</v>
      </c>
      <c r="R178" s="6">
        <f t="shared" si="139"/>
        <v>-1.2384344569647823</v>
      </c>
      <c r="S178" s="6">
        <f t="shared" si="141"/>
        <v>-0.40072492598258808</v>
      </c>
      <c r="T178" s="6">
        <f t="shared" ref="T178" si="147">IF(S178&lt;0, -SQRT(-S178), SQRT(S178))</f>
        <v>-0.63302837691732905</v>
      </c>
      <c r="U178" s="6">
        <f t="shared" si="143"/>
        <v>-0.18569838321900203</v>
      </c>
      <c r="V178" s="6">
        <f t="shared" ref="V178" si="148">IF(U178&lt;0, -SQRT(-U178), SQRT(U178))</f>
        <v>-0.4309273526001825</v>
      </c>
      <c r="W178" s="6">
        <f t="shared" si="145"/>
        <v>-1.332506611291461</v>
      </c>
      <c r="X178" s="6">
        <f t="shared" si="146"/>
        <v>-1.1543425017261821</v>
      </c>
    </row>
    <row r="179" spans="1:24">
      <c r="A179" s="7" t="s">
        <v>13</v>
      </c>
      <c r="B179" s="6">
        <f t="shared" si="140"/>
        <v>0.91827158334852466</v>
      </c>
      <c r="C179" s="6">
        <f t="shared" si="139"/>
        <v>6.0590483787891329E-3</v>
      </c>
      <c r="D179" s="6">
        <f t="shared" si="139"/>
        <v>-1.1926830877079277</v>
      </c>
      <c r="E179" s="6">
        <f t="shared" si="139"/>
        <v>0.79774766500186822</v>
      </c>
      <c r="F179" s="6">
        <f t="shared" si="139"/>
        <v>-1.2348946954144646</v>
      </c>
      <c r="G179" s="6">
        <f t="shared" si="139"/>
        <v>0.9125299532986858</v>
      </c>
      <c r="H179" s="6">
        <f t="shared" si="139"/>
        <v>-0.57865450046871281</v>
      </c>
      <c r="I179" s="6">
        <f t="shared" si="139"/>
        <v>0.74072794756958316</v>
      </c>
      <c r="J179" s="6">
        <f t="shared" si="139"/>
        <v>1.0799581477616369</v>
      </c>
      <c r="K179" s="6">
        <f t="shared" si="139"/>
        <v>-0.13182657172133408</v>
      </c>
      <c r="L179" s="6">
        <f t="shared" si="139"/>
        <v>0.60722418495300423</v>
      </c>
      <c r="M179" s="6">
        <f t="shared" si="139"/>
        <v>0.64558291795698708</v>
      </c>
      <c r="N179" s="6">
        <f t="shared" si="139"/>
        <v>-0.84360803003751106</v>
      </c>
      <c r="O179" s="6">
        <f t="shared" si="139"/>
        <v>0.62029794379649239</v>
      </c>
      <c r="P179" s="6">
        <f t="shared" si="139"/>
        <v>0.82741827935923185</v>
      </c>
      <c r="Q179" s="6">
        <f t="shared" si="139"/>
        <v>1.6257981807217028</v>
      </c>
      <c r="R179" s="6">
        <f t="shared" si="139"/>
        <v>0.81235681770657753</v>
      </c>
      <c r="S179" s="6">
        <f t="shared" si="141"/>
        <v>0.29999681042478477</v>
      </c>
      <c r="T179" s="6">
        <f t="shared" ref="T179" si="149">IF(S179&lt;0, -SQRT(-S179), SQRT(S179))</f>
        <v>0.54771964582693655</v>
      </c>
      <c r="U179" s="6">
        <f>AVERAGE(B179:N179)</f>
        <v>0.13280265868608684</v>
      </c>
      <c r="V179" s="6">
        <f t="shared" ref="V179" si="150">IF(U179&lt;0, -SQRT(-U179), SQRT(U179))</f>
        <v>0.36442099100640024</v>
      </c>
      <c r="W179" s="6">
        <f t="shared" si="145"/>
        <v>1.0245048012924756</v>
      </c>
      <c r="X179" s="6">
        <f t="shared" si="146"/>
        <v>1.0121782458107245</v>
      </c>
    </row>
    <row r="180" spans="1:24">
      <c r="A180" s="7" t="s">
        <v>18</v>
      </c>
      <c r="B180" s="6">
        <f t="shared" si="140"/>
        <v>-0.67624651486906862</v>
      </c>
      <c r="C180" s="6">
        <f t="shared" si="139"/>
        <v>1.0239791760153634</v>
      </c>
      <c r="D180" s="6">
        <f t="shared" si="139"/>
        <v>-0.55525747089534006</v>
      </c>
      <c r="E180" s="6">
        <f t="shared" si="139"/>
        <v>-1.275820272909125</v>
      </c>
      <c r="F180" s="6">
        <f t="shared" si="139"/>
        <v>-1.0322453095002961</v>
      </c>
      <c r="G180" s="6">
        <f t="shared" si="139"/>
        <v>-1.4484602433312472E-2</v>
      </c>
      <c r="H180" s="6">
        <f t="shared" si="139"/>
        <v>0.21843249355441477</v>
      </c>
      <c r="I180" s="6">
        <f t="shared" si="139"/>
        <v>-0.34710440055193031</v>
      </c>
      <c r="J180" s="6">
        <f t="shared" si="139"/>
        <v>-0.27528344942943689</v>
      </c>
      <c r="K180" s="6">
        <f t="shared" si="139"/>
        <v>0.45406930259570633</v>
      </c>
      <c r="L180" s="6">
        <f t="shared" si="139"/>
        <v>-0.3406379574126609</v>
      </c>
      <c r="M180" s="6">
        <f t="shared" si="139"/>
        <v>-0.62084794025748569</v>
      </c>
      <c r="N180" s="6">
        <f t="shared" si="139"/>
        <v>-1.2625030518492406</v>
      </c>
      <c r="O180" s="6">
        <f t="shared" si="139"/>
        <v>-0.72368093442924109</v>
      </c>
      <c r="P180" s="6">
        <f t="shared" si="139"/>
        <v>-1.2957682488078537</v>
      </c>
      <c r="Q180" s="6">
        <f t="shared" si="139"/>
        <v>-0.73461991869647314</v>
      </c>
      <c r="R180" s="6">
        <f t="shared" si="139"/>
        <v>-1.4163569876440327</v>
      </c>
      <c r="S180" s="6">
        <f t="shared" si="141"/>
        <v>-0.46612619374224878</v>
      </c>
      <c r="T180" s="6">
        <f t="shared" ref="T180" si="151">IF(S180&lt;0, -SQRT(-S180), SQRT(S180))</f>
        <v>-0.68273435078531741</v>
      </c>
      <c r="U180" s="6">
        <f t="shared" ref="U180:U191" si="152">AVERAGE(B180:N180)</f>
        <v>-0.36184230753403168</v>
      </c>
      <c r="V180" s="6">
        <f t="shared" ref="V180" si="153">IF(U180&lt;0, -SQRT(-U180), SQRT(U180))</f>
        <v>-0.60153329711166592</v>
      </c>
      <c r="W180" s="6">
        <f t="shared" si="145"/>
        <v>-0.9180230339778559</v>
      </c>
      <c r="X180" s="6">
        <f t="shared" si="146"/>
        <v>-0.95813518564858891</v>
      </c>
    </row>
    <row r="181" spans="1:24">
      <c r="A181" s="7" t="s">
        <v>31</v>
      </c>
      <c r="B181" s="6">
        <f t="shared" si="140"/>
        <v>-0.22066991537832764</v>
      </c>
      <c r="C181" s="6">
        <f t="shared" si="139"/>
        <v>-0.52713720895465455</v>
      </c>
      <c r="D181" s="6">
        <f t="shared" si="139"/>
        <v>0.83911106588219553</v>
      </c>
      <c r="E181" s="6">
        <f t="shared" si="139"/>
        <v>0.56735122745620237</v>
      </c>
      <c r="F181" s="6">
        <f t="shared" si="139"/>
        <v>0.18365100598471526</v>
      </c>
      <c r="G181" s="6">
        <f t="shared" si="139"/>
        <v>-0.75609624701891109</v>
      </c>
      <c r="H181" s="6">
        <f t="shared" si="139"/>
        <v>-0.51734011631308763</v>
      </c>
      <c r="I181" s="6">
        <f t="shared" si="139"/>
        <v>0.62621927934626598</v>
      </c>
      <c r="J181" s="6">
        <f t="shared" si="139"/>
        <v>0.40233734916610003</v>
      </c>
      <c r="K181" s="6">
        <f t="shared" si="139"/>
        <v>-0.89349120833348661</v>
      </c>
      <c r="L181" s="6">
        <f t="shared" si="139"/>
        <v>1.3773621756251071</v>
      </c>
      <c r="M181" s="6">
        <f t="shared" si="139"/>
        <v>-0.58127197593828339</v>
      </c>
      <c r="N181" s="6">
        <f t="shared" si="139"/>
        <v>-1.4021347257864838</v>
      </c>
      <c r="O181" s="6">
        <f t="shared" si="139"/>
        <v>0.1550744859491231</v>
      </c>
      <c r="P181" s="6">
        <f t="shared" si="139"/>
        <v>0.82741827935923185</v>
      </c>
      <c r="Q181" s="6">
        <f t="shared" si="139"/>
        <v>-1.409025089958809</v>
      </c>
      <c r="R181" s="6">
        <f t="shared" si="139"/>
        <v>-0.32072877240864872</v>
      </c>
      <c r="S181" s="6">
        <f t="shared" si="141"/>
        <v>-8.3040101182068893E-2</v>
      </c>
      <c r="T181" s="6">
        <f t="shared" ref="T181" si="154">IF(S181&lt;0, -SQRT(-S181), SQRT(S181))</f>
        <v>-0.28816679403093776</v>
      </c>
      <c r="U181" s="6">
        <f t="shared" si="152"/>
        <v>-6.9393022635588331E-2</v>
      </c>
      <c r="V181" s="6">
        <f t="shared" ref="V181" si="155">IF(U181&lt;0, -SQRT(-U181), SQRT(U181))</f>
        <v>-0.26342555425696335</v>
      </c>
      <c r="W181" s="6">
        <f t="shared" si="145"/>
        <v>-0.14217744155015136</v>
      </c>
      <c r="X181" s="6">
        <f t="shared" si="146"/>
        <v>-0.37706424061444938</v>
      </c>
    </row>
    <row r="182" spans="1:24">
      <c r="A182" s="7" t="s">
        <v>28</v>
      </c>
      <c r="B182" s="6">
        <f t="shared" si="140"/>
        <v>2.0572130820753771</v>
      </c>
      <c r="C182" s="6">
        <f t="shared" si="139"/>
        <v>-0.38172004786371538</v>
      </c>
      <c r="D182" s="6">
        <f t="shared" si="139"/>
        <v>0.83911106588219553</v>
      </c>
      <c r="E182" s="6">
        <f t="shared" si="139"/>
        <v>0.75166837749273507</v>
      </c>
      <c r="F182" s="6">
        <f t="shared" si="139"/>
        <v>0.23431335246325741</v>
      </c>
      <c r="G182" s="6">
        <f t="shared" si="139"/>
        <v>1.0052314088718857</v>
      </c>
      <c r="H182" s="6">
        <f t="shared" si="139"/>
        <v>1.6899777132894194</v>
      </c>
      <c r="I182" s="6">
        <f t="shared" si="139"/>
        <v>-3.5783958819786627E-3</v>
      </c>
      <c r="J182" s="6">
        <f t="shared" si="139"/>
        <v>-1.2917146473227423</v>
      </c>
      <c r="K182" s="6">
        <f t="shared" si="139"/>
        <v>-0.48336409631155836</v>
      </c>
      <c r="L182" s="6">
        <f t="shared" si="139"/>
        <v>-0.28139657351480685</v>
      </c>
      <c r="M182" s="6">
        <f t="shared" si="139"/>
        <v>0.17067134612655982</v>
      </c>
      <c r="N182" s="6">
        <f t="shared" si="139"/>
        <v>1.2974109703335515</v>
      </c>
      <c r="O182" s="6">
        <f t="shared" si="139"/>
        <v>0.10338299063274872</v>
      </c>
      <c r="P182" s="6">
        <f t="shared" si="139"/>
        <v>0.39029164120718485</v>
      </c>
      <c r="Q182" s="6">
        <f t="shared" si="139"/>
        <v>0.75870581767012801</v>
      </c>
      <c r="R182" s="6">
        <f t="shared" si="139"/>
        <v>1.3086670348644864</v>
      </c>
      <c r="S182" s="6">
        <f t="shared" si="141"/>
        <v>0.42851275032189001</v>
      </c>
      <c r="T182" s="6">
        <f t="shared" ref="T182" si="156">IF(S182&lt;0, -SQRT(-S182), SQRT(S182))</f>
        <v>0.65460885292049786</v>
      </c>
      <c r="U182" s="6">
        <f t="shared" si="152"/>
        <v>0.4310633504338599</v>
      </c>
      <c r="V182" s="6">
        <f t="shared" ref="V182" si="157">IF(U182&lt;0, -SQRT(-U182), SQRT(U182))</f>
        <v>0.65655414889699681</v>
      </c>
      <c r="W182" s="6">
        <f t="shared" si="145"/>
        <v>0.41746014983668722</v>
      </c>
      <c r="X182" s="6">
        <f t="shared" si="146"/>
        <v>0.64611156144793391</v>
      </c>
    </row>
    <row r="183" spans="1:24">
      <c r="A183" s="7" t="s">
        <v>34</v>
      </c>
      <c r="B183" s="6">
        <f t="shared" si="140"/>
        <v>0.17795960917607068</v>
      </c>
      <c r="C183" s="6">
        <f t="shared" si="139"/>
        <v>0.63620007977285897</v>
      </c>
      <c r="D183" s="6">
        <f t="shared" si="139"/>
        <v>0.28136365117118128</v>
      </c>
      <c r="E183" s="6">
        <f t="shared" si="139"/>
        <v>-0.7228688227995268</v>
      </c>
      <c r="F183" s="6">
        <f t="shared" si="139"/>
        <v>-0.17098541936507972</v>
      </c>
      <c r="G183" s="6">
        <f t="shared" si="139"/>
        <v>1.8395445090306839</v>
      </c>
      <c r="H183" s="6">
        <f t="shared" si="139"/>
        <v>-1.0691695737137143</v>
      </c>
      <c r="I183" s="6">
        <f t="shared" si="139"/>
        <v>-0.51886740288690614</v>
      </c>
      <c r="J183" s="6">
        <f t="shared" si="139"/>
        <v>-4.9409849897591236E-2</v>
      </c>
      <c r="K183" s="6">
        <f t="shared" si="139"/>
        <v>0.2783005403005942</v>
      </c>
      <c r="L183" s="6">
        <f t="shared" si="139"/>
        <v>0.31101726546373387</v>
      </c>
      <c r="M183" s="6">
        <f t="shared" si="139"/>
        <v>0.60600695363778478</v>
      </c>
      <c r="N183" s="6">
        <f t="shared" si="139"/>
        <v>0.1803575788356058</v>
      </c>
      <c r="O183" s="6">
        <f t="shared" si="139"/>
        <v>0.77537242974561538</v>
      </c>
      <c r="P183" s="6">
        <f t="shared" si="139"/>
        <v>-0.10928165953801176</v>
      </c>
      <c r="Q183" s="6">
        <f t="shared" si="139"/>
        <v>0.99956480740667653</v>
      </c>
      <c r="R183" s="6">
        <f t="shared" si="139"/>
        <v>0.74680641166685369</v>
      </c>
      <c r="S183" s="6">
        <f t="shared" si="141"/>
        <v>0.21531904352124845</v>
      </c>
      <c r="T183" s="6">
        <f t="shared" ref="T183" si="158">IF(S183&lt;0, -SQRT(-S183), SQRT(S183))</f>
        <v>0.46402483071625428</v>
      </c>
      <c r="U183" s="6">
        <f t="shared" si="152"/>
        <v>0.1368807014404381</v>
      </c>
      <c r="V183" s="6">
        <f t="shared" ref="V183" si="159">IF(U183&lt;0, -SQRT(-U183), SQRT(U183))</f>
        <v>0.36997391994630929</v>
      </c>
      <c r="W183" s="6">
        <f t="shared" si="145"/>
        <v>0.55521852587142673</v>
      </c>
      <c r="X183" s="6">
        <f t="shared" si="146"/>
        <v>0.74512987181526058</v>
      </c>
    </row>
    <row r="184" spans="1:24">
      <c r="A184" s="7" t="s">
        <v>30</v>
      </c>
      <c r="B184" s="6">
        <f t="shared" si="140"/>
        <v>-1.2457172642324947</v>
      </c>
      <c r="C184" s="6">
        <f t="shared" si="139"/>
        <v>-0.96338869222747214</v>
      </c>
      <c r="D184" s="6">
        <f t="shared" si="139"/>
        <v>-1.1528439866571412</v>
      </c>
      <c r="E184" s="6">
        <f t="shared" si="139"/>
        <v>-0.2159966601990618</v>
      </c>
      <c r="F184" s="6">
        <f t="shared" si="139"/>
        <v>1.6021967073838952</v>
      </c>
      <c r="G184" s="6">
        <f t="shared" si="139"/>
        <v>-1.4484602433312472E-2</v>
      </c>
      <c r="H184" s="6">
        <f t="shared" si="139"/>
        <v>0.77026195095504157</v>
      </c>
      <c r="I184" s="6">
        <f t="shared" si="139"/>
        <v>-0.97690207578017496</v>
      </c>
      <c r="J184" s="6">
        <f t="shared" si="139"/>
        <v>-1.8563986461523565</v>
      </c>
      <c r="K184" s="6">
        <f t="shared" si="139"/>
        <v>-1.7137454323773431</v>
      </c>
      <c r="L184" s="6">
        <f t="shared" si="139"/>
        <v>0.37025864936158792</v>
      </c>
      <c r="M184" s="6">
        <f t="shared" si="139"/>
        <v>-1.6102470482375426</v>
      </c>
      <c r="N184" s="6">
        <f t="shared" si="139"/>
        <v>-0.79706413872509663</v>
      </c>
      <c r="O184" s="6">
        <f t="shared" si="139"/>
        <v>1.2922873829093591</v>
      </c>
      <c r="P184" s="6">
        <f t="shared" si="139"/>
        <v>0.64007829157978313</v>
      </c>
      <c r="Q184" s="6">
        <f t="shared" si="139"/>
        <v>-1.8907430694319063</v>
      </c>
      <c r="R184" s="6">
        <f t="shared" si="139"/>
        <v>-1.5568221434434411</v>
      </c>
      <c r="S184" s="6">
        <f t="shared" si="141"/>
        <v>-0.48515303964151463</v>
      </c>
      <c r="T184" s="6">
        <f t="shared" ref="T184" si="160">IF(S184&lt;0, -SQRT(-S184), SQRT(S184))</f>
        <v>-0.69652928125206237</v>
      </c>
      <c r="U184" s="6">
        <f t="shared" si="152"/>
        <v>-0.60031317225549774</v>
      </c>
      <c r="V184" s="6">
        <f t="shared" ref="V184" si="161">IF(U184&lt;0, -SQRT(-U184), SQRT(U184))</f>
        <v>-0.77479879469156232</v>
      </c>
      <c r="W184" s="6">
        <f t="shared" si="145"/>
        <v>1.3874201685745305E-2</v>
      </c>
      <c r="X184" s="6">
        <f t="shared" si="146"/>
        <v>0.117788801189864</v>
      </c>
    </row>
    <row r="185" spans="1:24">
      <c r="A185" s="7" t="s">
        <v>16</v>
      </c>
      <c r="B185" s="6">
        <f t="shared" si="140"/>
        <v>-0.3345640652510129</v>
      </c>
      <c r="C185" s="6">
        <f t="shared" si="139"/>
        <v>-1.9328364328337333</v>
      </c>
      <c r="D185" s="6">
        <f t="shared" si="139"/>
        <v>-0.27638376353983296</v>
      </c>
      <c r="E185" s="6">
        <f t="shared" si="139"/>
        <v>-0.30815523521732818</v>
      </c>
      <c r="F185" s="6">
        <f t="shared" si="139"/>
        <v>-2.5521157038565603</v>
      </c>
      <c r="G185" s="6">
        <f t="shared" si="139"/>
        <v>1.7468430534574841</v>
      </c>
      <c r="H185" s="6">
        <f t="shared" si="139"/>
        <v>0.52500441433254075</v>
      </c>
      <c r="I185" s="6">
        <f t="shared" si="139"/>
        <v>0.91249094990455903</v>
      </c>
      <c r="J185" s="6">
        <f t="shared" si="139"/>
        <v>2.3787313450697494</v>
      </c>
      <c r="K185" s="6">
        <f t="shared" si="139"/>
        <v>1.3915027015029711</v>
      </c>
      <c r="L185" s="6">
        <f t="shared" si="139"/>
        <v>-0.45912072520836905</v>
      </c>
      <c r="M185" s="6">
        <f t="shared" si="139"/>
        <v>1.7932858832138532</v>
      </c>
      <c r="N185" s="6">
        <f t="shared" si="139"/>
        <v>0.92505983983423623</v>
      </c>
      <c r="O185" s="6">
        <f t="shared" si="139"/>
        <v>-0.62029794379649239</v>
      </c>
      <c r="P185" s="6">
        <f t="shared" si="139"/>
        <v>1.2020982549181294</v>
      </c>
      <c r="Q185" s="6">
        <f t="shared" si="139"/>
        <v>0.51784682793357939</v>
      </c>
      <c r="R185" s="6">
        <f t="shared" si="139"/>
        <v>0.87790722374630126</v>
      </c>
      <c r="S185" s="6">
        <f t="shared" si="141"/>
        <v>0.30683683752898583</v>
      </c>
      <c r="T185" s="6">
        <f t="shared" ref="T185" si="162">IF(S185&lt;0, -SQRT(-S185), SQRT(S185))</f>
        <v>0.55392854911891465</v>
      </c>
      <c r="U185" s="6">
        <f t="shared" si="152"/>
        <v>0.29305709703142746</v>
      </c>
      <c r="V185" s="6">
        <f t="shared" ref="V185" si="163">IF(U185&lt;0, -SQRT(-U185), SQRT(U185))</f>
        <v>0.5413474827053576</v>
      </c>
      <c r="W185" s="6">
        <f t="shared" si="145"/>
        <v>0.36654904635173874</v>
      </c>
      <c r="X185" s="6">
        <f t="shared" si="146"/>
        <v>0.60543294125091895</v>
      </c>
    </row>
    <row r="186" spans="1:24">
      <c r="A186" s="7" t="s">
        <v>26</v>
      </c>
      <c r="B186" s="6">
        <f t="shared" si="140"/>
        <v>6.4065459303385447E-2</v>
      </c>
      <c r="C186" s="6">
        <f t="shared" si="139"/>
        <v>0.24842098353035444</v>
      </c>
      <c r="D186" s="6">
        <f t="shared" si="139"/>
        <v>-0.55525747089534006</v>
      </c>
      <c r="E186" s="6">
        <f t="shared" si="139"/>
        <v>0.52127193994706911</v>
      </c>
      <c r="F186" s="6">
        <f t="shared" si="139"/>
        <v>0.18365100598471526</v>
      </c>
      <c r="G186" s="6">
        <f t="shared" si="139"/>
        <v>-1.4977078916045097</v>
      </c>
      <c r="H186" s="6">
        <f t="shared" si="139"/>
        <v>-0.39471134800183721</v>
      </c>
      <c r="I186" s="6">
        <f t="shared" si="139"/>
        <v>-0.28985006644027167</v>
      </c>
      <c r="J186" s="6">
        <f t="shared" si="139"/>
        <v>1.1364265476445985</v>
      </c>
      <c r="K186" s="6">
        <f t="shared" si="139"/>
        <v>0.21971095286889014</v>
      </c>
      <c r="L186" s="6">
        <f t="shared" si="139"/>
        <v>0.19253449766802572</v>
      </c>
      <c r="M186" s="6">
        <f t="shared" si="139"/>
        <v>-0.50212004729987891</v>
      </c>
      <c r="N186" s="6">
        <f t="shared" si="139"/>
        <v>2.3679204705190826</v>
      </c>
      <c r="O186" s="6">
        <f t="shared" si="139"/>
        <v>1.2405958875929848</v>
      </c>
      <c r="P186" s="6">
        <f t="shared" si="139"/>
        <v>0.20295165342773613</v>
      </c>
      <c r="Q186" s="6">
        <f t="shared" si="139"/>
        <v>-0.49376092895992457</v>
      </c>
      <c r="R186" s="6">
        <f t="shared" si="139"/>
        <v>0.42841872518819502</v>
      </c>
      <c r="S186" s="6">
        <f t="shared" si="141"/>
        <v>0.16525885283031749</v>
      </c>
      <c r="T186" s="6">
        <f t="shared" ref="T186" si="164">IF(S186&lt;0, -SQRT(-S186), SQRT(S186))</f>
        <v>0.40652042117256237</v>
      </c>
      <c r="U186" s="6">
        <f t="shared" si="152"/>
        <v>0.13033500255571412</v>
      </c>
      <c r="V186" s="6">
        <f t="shared" ref="V186" si="165">IF(U186&lt;0, -SQRT(-U186), SQRT(U186))</f>
        <v>0.36101939360055729</v>
      </c>
      <c r="W186" s="6">
        <f t="shared" si="145"/>
        <v>0.31659553735359874</v>
      </c>
      <c r="X186" s="6">
        <f t="shared" si="146"/>
        <v>0.56266823026860047</v>
      </c>
    </row>
    <row r="187" spans="1:24">
      <c r="A187" s="7" t="s">
        <v>21</v>
      </c>
      <c r="B187" s="6">
        <f t="shared" si="140"/>
        <v>0.80437743347583945</v>
      </c>
      <c r="C187" s="6">
        <f t="shared" si="139"/>
        <v>0.83008962789411123</v>
      </c>
      <c r="D187" s="6">
        <f t="shared" si="139"/>
        <v>0.83911106588219553</v>
      </c>
      <c r="E187" s="6">
        <f t="shared" si="139"/>
        <v>-1.9670095855461227</v>
      </c>
      <c r="F187" s="6">
        <f t="shared" si="139"/>
        <v>-0.77893357710758537</v>
      </c>
      <c r="G187" s="6">
        <f t="shared" si="139"/>
        <v>-0.47799188029931161</v>
      </c>
      <c r="H187" s="6">
        <f t="shared" si="139"/>
        <v>-1.4370558786474654</v>
      </c>
      <c r="I187" s="6">
        <f t="shared" si="139"/>
        <v>-0.91964774166851637</v>
      </c>
      <c r="J187" s="6">
        <f t="shared" si="139"/>
        <v>-1.1787778475568194</v>
      </c>
      <c r="K187" s="6">
        <f t="shared" si="139"/>
        <v>2.2117569255468275</v>
      </c>
      <c r="L187" s="6">
        <f t="shared" si="139"/>
        <v>-2.7695346972246777</v>
      </c>
      <c r="M187" s="6">
        <f t="shared" si="139"/>
        <v>-1.2144874050455199</v>
      </c>
      <c r="N187" s="6">
        <f t="shared" si="139"/>
        <v>0.1803575788356058</v>
      </c>
      <c r="O187" s="6">
        <f t="shared" si="139"/>
        <v>-2.1193513079713489</v>
      </c>
      <c r="P187" s="6">
        <f t="shared" si="139"/>
        <v>-0.4839616350969092</v>
      </c>
      <c r="Q187" s="6">
        <f t="shared" si="139"/>
        <v>-1.601712281748048</v>
      </c>
      <c r="R187" s="6">
        <f t="shared" si="139"/>
        <v>-1.8190237676023364</v>
      </c>
      <c r="S187" s="6">
        <f t="shared" si="141"/>
        <v>-0.63017320039235902</v>
      </c>
      <c r="T187" s="6">
        <f t="shared" ref="T187" si="166">IF(S187&lt;0, -SQRT(-S187), SQRT(S187))</f>
        <v>-0.79383449181322363</v>
      </c>
      <c r="U187" s="6">
        <f t="shared" si="152"/>
        <v>-0.4521343062662645</v>
      </c>
      <c r="V187" s="6">
        <f t="shared" ref="V187" si="167">IF(U187&lt;0, -SQRT(-U187), SQRT(U187))</f>
        <v>-0.67240932940156661</v>
      </c>
      <c r="W187" s="6">
        <f t="shared" si="145"/>
        <v>-1.4016750749387688</v>
      </c>
      <c r="X187" s="6">
        <f t="shared" si="146"/>
        <v>-1.1839235933702685</v>
      </c>
    </row>
    <row r="188" spans="1:24">
      <c r="A188" s="7" t="s">
        <v>25</v>
      </c>
      <c r="B188" s="6">
        <f t="shared" si="140"/>
        <v>1.0891128081575525</v>
      </c>
      <c r="C188" s="6">
        <f t="shared" si="139"/>
        <v>-0.62408198301528062</v>
      </c>
      <c r="D188" s="6">
        <f t="shared" si="139"/>
        <v>0.99846747008534242</v>
      </c>
      <c r="E188" s="6">
        <f t="shared" si="139"/>
        <v>-0.30815523521732818</v>
      </c>
      <c r="F188" s="6">
        <f t="shared" si="139"/>
        <v>0.18365100598471526</v>
      </c>
      <c r="G188" s="6">
        <f t="shared" si="139"/>
        <v>-0.10718605800651229</v>
      </c>
      <c r="H188" s="6">
        <f t="shared" si="139"/>
        <v>-1.559684646958716</v>
      </c>
      <c r="I188" s="6">
        <f t="shared" si="139"/>
        <v>-1.3204280804501265</v>
      </c>
      <c r="J188" s="6">
        <f t="shared" si="139"/>
        <v>-0.38822024919535969</v>
      </c>
      <c r="K188" s="6">
        <f t="shared" si="139"/>
        <v>-0.65913285860667048</v>
      </c>
      <c r="L188" s="6">
        <f t="shared" si="139"/>
        <v>-0.69608626079978531</v>
      </c>
      <c r="M188" s="6">
        <f t="shared" si="139"/>
        <v>0.5664309893185826</v>
      </c>
      <c r="N188" s="6">
        <f t="shared" si="139"/>
        <v>-1.3555908344740695</v>
      </c>
      <c r="O188" s="6">
        <f t="shared" si="139"/>
        <v>1.4473618688584822</v>
      </c>
      <c r="P188" s="6">
        <f t="shared" si="139"/>
        <v>0.51518496639348399</v>
      </c>
      <c r="Q188" s="6">
        <f t="shared" si="139"/>
        <v>-0.15655834332875657</v>
      </c>
      <c r="R188" s="6">
        <f t="shared" si="139"/>
        <v>-0.32072877240864872</v>
      </c>
      <c r="S188" s="6">
        <f t="shared" si="141"/>
        <v>-0.1484322150784029</v>
      </c>
      <c r="T188" s="6">
        <f t="shared" ref="T188" si="168">IF(S188&lt;0, -SQRT(-S188), SQRT(S188))</f>
        <v>-0.38526901650457557</v>
      </c>
      <c r="U188" s="6">
        <f t="shared" si="152"/>
        <v>-0.32160799485981967</v>
      </c>
      <c r="V188" s="6">
        <f t="shared" ref="V188" si="169">IF(U188&lt;0, -SQRT(-U188), SQRT(U188))</f>
        <v>-0.56710492403065915</v>
      </c>
      <c r="W188" s="6">
        <f t="shared" si="145"/>
        <v>0.60199616397440325</v>
      </c>
      <c r="X188" s="6">
        <f t="shared" si="146"/>
        <v>0.77588411761963738</v>
      </c>
    </row>
    <row r="189" spans="1:24">
      <c r="A189" s="7" t="s">
        <v>62</v>
      </c>
      <c r="B189" s="6">
        <f t="shared" si="140"/>
        <v>-1.4165584890415226</v>
      </c>
      <c r="C189" s="6">
        <f t="shared" si="139"/>
        <v>0.15147620946972831</v>
      </c>
      <c r="D189" s="6">
        <f t="shared" si="139"/>
        <v>1.7554103900502904</v>
      </c>
      <c r="E189" s="6">
        <f t="shared" si="139"/>
        <v>-0.30815523521732818</v>
      </c>
      <c r="F189" s="6">
        <f t="shared" si="139"/>
        <v>0.53828743133451029</v>
      </c>
      <c r="G189" s="6">
        <f t="shared" si="139"/>
        <v>7.8216853139887355E-2</v>
      </c>
      <c r="H189" s="6">
        <f t="shared" si="139"/>
        <v>-1.4983702628030908</v>
      </c>
      <c r="I189" s="6">
        <f t="shared" si="139"/>
        <v>1.1415082863511934</v>
      </c>
      <c r="J189" s="6">
        <f t="shared" si="139"/>
        <v>-0.6140938487272054</v>
      </c>
      <c r="K189" s="6">
        <f t="shared" si="139"/>
        <v>-1.0692599706285988</v>
      </c>
      <c r="L189" s="6">
        <f t="shared" si="139"/>
        <v>-0.75532764469763936</v>
      </c>
      <c r="M189" s="6">
        <f t="shared" si="139"/>
        <v>1.3579502757026281</v>
      </c>
      <c r="N189" s="6">
        <f t="shared" si="139"/>
        <v>0.27344536146043463</v>
      </c>
      <c r="O189" s="6">
        <f t="shared" si="139"/>
        <v>-5.1691495316374361E-2</v>
      </c>
      <c r="P189" s="6">
        <f t="shared" si="139"/>
        <v>0.57763162898663356</v>
      </c>
      <c r="Q189" s="6">
        <f t="shared" si="139"/>
        <v>0.13247244435510172</v>
      </c>
      <c r="R189" s="6">
        <f t="shared" si="139"/>
        <v>0.30668225682870792</v>
      </c>
      <c r="S189" s="6">
        <f t="shared" si="141"/>
        <v>1.8308870901165508E-2</v>
      </c>
      <c r="T189" s="6">
        <f t="shared" ref="T189" si="170">IF(S189&lt;0, -SQRT(-S189), SQRT(S189))</f>
        <v>0.13531027640635987</v>
      </c>
      <c r="U189" s="6">
        <f t="shared" si="152"/>
        <v>-2.81131264312856E-2</v>
      </c>
      <c r="V189" s="6">
        <f t="shared" ref="V189" si="171">IF(U189&lt;0, -SQRT(-U189), SQRT(U189))</f>
        <v>-0.16766969443308949</v>
      </c>
      <c r="W189" s="6">
        <f t="shared" si="145"/>
        <v>0.21947085934178698</v>
      </c>
      <c r="X189" s="6">
        <f t="shared" si="146"/>
        <v>0.46847717056627952</v>
      </c>
    </row>
    <row r="190" spans="1:24">
      <c r="A190" s="7" t="s">
        <v>33</v>
      </c>
      <c r="B190" s="6">
        <f t="shared" si="140"/>
        <v>-0.16372284044198501</v>
      </c>
      <c r="C190" s="6">
        <f t="shared" si="139"/>
        <v>-0.62408198301528062</v>
      </c>
      <c r="D190" s="6">
        <f t="shared" si="139"/>
        <v>0.20168544906960784</v>
      </c>
      <c r="E190" s="6">
        <f t="shared" si="139"/>
        <v>1.1663819650749336</v>
      </c>
      <c r="F190" s="6">
        <f t="shared" si="139"/>
        <v>1.4502096679482688</v>
      </c>
      <c r="G190" s="6">
        <f t="shared" si="139"/>
        <v>-0.33893969693951187</v>
      </c>
      <c r="H190" s="6">
        <f t="shared" si="139"/>
        <v>1.2607770242000431</v>
      </c>
      <c r="I190" s="6">
        <f t="shared" si="139"/>
        <v>-1.6066997510084196</v>
      </c>
      <c r="J190" s="6">
        <f t="shared" si="139"/>
        <v>0.1764637496342544</v>
      </c>
      <c r="K190" s="6">
        <f t="shared" si="139"/>
        <v>-1.0106703831968946</v>
      </c>
      <c r="L190" s="6">
        <f t="shared" si="139"/>
        <v>0.84418972054442054</v>
      </c>
      <c r="M190" s="6">
        <f t="shared" si="139"/>
        <v>1.7141339545754486</v>
      </c>
      <c r="N190" s="6">
        <f t="shared" si="139"/>
        <v>0.78542816589699305</v>
      </c>
      <c r="O190" s="6">
        <f t="shared" si="139"/>
        <v>0.62029794379649239</v>
      </c>
      <c r="P190" s="6">
        <f t="shared" si="139"/>
        <v>-0.42151497250375963</v>
      </c>
      <c r="Q190" s="6">
        <f t="shared" si="139"/>
        <v>0.8550494135647474</v>
      </c>
      <c r="R190" s="6">
        <f t="shared" si="139"/>
        <v>1.0464654107055911</v>
      </c>
      <c r="S190" s="6">
        <f t="shared" si="141"/>
        <v>0.30681171419995995</v>
      </c>
      <c r="T190" s="6">
        <f t="shared" ref="T190" si="172">IF(S190&lt;0, -SQRT(-S190), SQRT(S190))</f>
        <v>0.55390587124525048</v>
      </c>
      <c r="U190" s="6">
        <f t="shared" si="152"/>
        <v>0.29655038787245219</v>
      </c>
      <c r="V190" s="6">
        <f t="shared" ref="V190" si="173">IF(U190&lt;0, -SQRT(-U190), SQRT(U190))</f>
        <v>0.54456440195118538</v>
      </c>
      <c r="W190" s="6">
        <f t="shared" si="145"/>
        <v>0.35127746161916007</v>
      </c>
      <c r="X190" s="6">
        <f t="shared" si="146"/>
        <v>0.5926866470734431</v>
      </c>
    </row>
    <row r="191" spans="1:24">
      <c r="A191" s="7" t="s">
        <v>72</v>
      </c>
      <c r="B191" s="6">
        <f t="shared" si="140"/>
        <v>1.0891128081575525</v>
      </c>
      <c r="C191" s="6">
        <f t="shared" si="139"/>
        <v>0.9270344019547373</v>
      </c>
      <c r="D191" s="6">
        <f t="shared" si="139"/>
        <v>-1.3122003908602879</v>
      </c>
      <c r="E191" s="6">
        <f t="shared" si="139"/>
        <v>2.3183641528032632</v>
      </c>
      <c r="F191" s="6">
        <f t="shared" si="139"/>
        <v>0.13298865950617311</v>
      </c>
      <c r="G191" s="6">
        <f t="shared" si="139"/>
        <v>-1.1732527970983102</v>
      </c>
      <c r="H191" s="6">
        <f t="shared" si="139"/>
        <v>0.21843249355441477</v>
      </c>
      <c r="I191" s="6">
        <f t="shared" si="139"/>
        <v>-1.0914107440034921</v>
      </c>
      <c r="J191" s="6">
        <f t="shared" si="139"/>
        <v>6.3526949868331586E-2</v>
      </c>
      <c r="K191" s="6">
        <f t="shared" si="139"/>
        <v>0.92278600204933869</v>
      </c>
      <c r="L191" s="6">
        <f t="shared" si="139"/>
        <v>-0.69608626079978531</v>
      </c>
      <c r="M191" s="6">
        <f t="shared" si="139"/>
        <v>-1.1749114407263175</v>
      </c>
      <c r="N191" s="6">
        <f t="shared" si="139"/>
        <v>-5.8179864140518005E-3</v>
      </c>
      <c r="O191" s="6">
        <f t="shared" si="139"/>
        <v>-1.7575108407567284</v>
      </c>
      <c r="P191" s="6">
        <f t="shared" si="139"/>
        <v>-0.29662164731746049</v>
      </c>
      <c r="Q191" s="6">
        <f t="shared" si="139"/>
        <v>0.18064424230241144</v>
      </c>
      <c r="R191" s="6">
        <f t="shared" si="139"/>
        <v>-0.39564352216833309</v>
      </c>
      <c r="S191" s="6">
        <f t="shared" si="141"/>
        <v>-0.10343264986126322</v>
      </c>
      <c r="T191" s="6">
        <f t="shared" ref="T191" si="174">IF(S191&lt;0, -SQRT(-S191), SQRT(S191))</f>
        <v>-0.32160946792851608</v>
      </c>
      <c r="U191" s="6">
        <f t="shared" si="152"/>
        <v>1.6812757537812764E-2</v>
      </c>
      <c r="V191" s="6">
        <f t="shared" ref="V191" si="175">IF(U191&lt;0, -SQRT(-U191), SQRT(U191))</f>
        <v>0.12966401789938781</v>
      </c>
      <c r="W191" s="6">
        <f t="shared" si="145"/>
        <v>-0.62449608192392569</v>
      </c>
      <c r="X191" s="6">
        <f t="shared" si="146"/>
        <v>-0.7902506450006388</v>
      </c>
    </row>
    <row r="193" spans="1:18">
      <c r="A193" s="3" t="s">
        <v>65</v>
      </c>
      <c r="B193" s="3" t="s">
        <v>56</v>
      </c>
    </row>
    <row r="194" spans="1:18">
      <c r="A194" s="3" t="s">
        <v>39</v>
      </c>
      <c r="B194">
        <v>1</v>
      </c>
      <c r="C194">
        <v>2</v>
      </c>
      <c r="D194">
        <v>3</v>
      </c>
      <c r="E194">
        <v>4</v>
      </c>
      <c r="F194">
        <v>5</v>
      </c>
      <c r="G194">
        <v>6</v>
      </c>
      <c r="H194">
        <v>7</v>
      </c>
      <c r="I194">
        <v>8</v>
      </c>
      <c r="J194">
        <v>9</v>
      </c>
      <c r="K194">
        <v>10</v>
      </c>
      <c r="L194">
        <v>11</v>
      </c>
      <c r="M194">
        <v>12</v>
      </c>
      <c r="N194">
        <v>13</v>
      </c>
      <c r="O194">
        <v>14</v>
      </c>
      <c r="P194">
        <v>15</v>
      </c>
      <c r="Q194">
        <v>16</v>
      </c>
      <c r="R194" t="s">
        <v>38</v>
      </c>
    </row>
    <row r="195" spans="1:18">
      <c r="A195" s="4">
        <v>2017</v>
      </c>
      <c r="B195" s="6">
        <v>74.4375</v>
      </c>
      <c r="C195" s="6">
        <v>77</v>
      </c>
      <c r="D195" s="6">
        <v>79.5</v>
      </c>
      <c r="E195" s="6">
        <v>78.625</v>
      </c>
      <c r="F195" s="6">
        <v>77.75</v>
      </c>
      <c r="G195" s="6">
        <v>81.25</v>
      </c>
      <c r="H195" s="6">
        <v>79</v>
      </c>
      <c r="I195" s="6">
        <v>79.75</v>
      </c>
      <c r="J195" s="6">
        <v>75.375</v>
      </c>
      <c r="K195" s="6">
        <v>79.3125</v>
      </c>
      <c r="L195" s="6">
        <v>77.6875</v>
      </c>
      <c r="M195" s="6">
        <v>84.75</v>
      </c>
      <c r="N195" s="6">
        <v>85.0625</v>
      </c>
      <c r="O195" s="6">
        <v>82.0625</v>
      </c>
      <c r="P195" s="6">
        <v>78.6875</v>
      </c>
      <c r="Q195" s="6">
        <v>71.375</v>
      </c>
      <c r="R195" s="6">
        <v>78.8515625</v>
      </c>
    </row>
    <row r="196" spans="1:18">
      <c r="A196" s="7" t="s">
        <v>10</v>
      </c>
      <c r="B196" s="6">
        <v>95</v>
      </c>
      <c r="C196" s="6">
        <v>81</v>
      </c>
      <c r="D196" s="6">
        <v>118</v>
      </c>
      <c r="E196" s="6">
        <v>93</v>
      </c>
      <c r="F196" s="6">
        <v>96</v>
      </c>
      <c r="G196" s="6">
        <v>110</v>
      </c>
      <c r="H196" s="6">
        <v>106</v>
      </c>
      <c r="I196" s="6">
        <v>49</v>
      </c>
      <c r="J196" s="6">
        <v>92</v>
      </c>
      <c r="K196" s="6">
        <v>84</v>
      </c>
      <c r="L196" s="6">
        <v>45</v>
      </c>
      <c r="M196" s="6">
        <v>94</v>
      </c>
      <c r="N196" s="6">
        <v>122</v>
      </c>
      <c r="O196" s="6">
        <v>77</v>
      </c>
      <c r="P196" s="6">
        <v>84</v>
      </c>
      <c r="Q196" s="6">
        <v>56</v>
      </c>
      <c r="R196" s="6">
        <v>87.625</v>
      </c>
    </row>
    <row r="197" spans="1:18">
      <c r="A197" s="7" t="s">
        <v>14</v>
      </c>
      <c r="B197" s="6">
        <v>51</v>
      </c>
      <c r="C197" s="6">
        <v>85</v>
      </c>
      <c r="D197" s="6">
        <v>87</v>
      </c>
      <c r="E197" s="6">
        <v>75</v>
      </c>
      <c r="F197" s="6">
        <v>62</v>
      </c>
      <c r="G197" s="6">
        <v>70</v>
      </c>
      <c r="H197" s="6">
        <v>88</v>
      </c>
      <c r="I197" s="6">
        <v>96</v>
      </c>
      <c r="J197" s="6">
        <v>73</v>
      </c>
      <c r="K197" s="6">
        <v>61</v>
      </c>
      <c r="L197" s="6">
        <v>70</v>
      </c>
      <c r="M197" s="6">
        <v>99</v>
      </c>
      <c r="N197" s="6">
        <v>66</v>
      </c>
      <c r="O197" s="6">
        <v>63</v>
      </c>
      <c r="P197" s="6">
        <v>37</v>
      </c>
      <c r="Q197" s="6">
        <v>91</v>
      </c>
      <c r="R197" s="6">
        <v>73.375</v>
      </c>
    </row>
    <row r="198" spans="1:18">
      <c r="A198" s="7" t="s">
        <v>32</v>
      </c>
      <c r="B198" s="6">
        <v>43</v>
      </c>
      <c r="C198" s="6">
        <v>61</v>
      </c>
      <c r="D198" s="6">
        <v>98</v>
      </c>
      <c r="E198" s="6">
        <v>95</v>
      </c>
      <c r="F198" s="6">
        <v>67</v>
      </c>
      <c r="G198" s="6">
        <v>109</v>
      </c>
      <c r="H198" s="6">
        <v>85</v>
      </c>
      <c r="I198" s="6">
        <v>34</v>
      </c>
      <c r="J198" s="6">
        <v>71</v>
      </c>
      <c r="K198" s="6">
        <v>77</v>
      </c>
      <c r="L198" s="6">
        <v>69</v>
      </c>
      <c r="M198" s="6">
        <v>70</v>
      </c>
      <c r="N198" s="6">
        <v>81</v>
      </c>
      <c r="O198" s="6">
        <v>71</v>
      </c>
      <c r="P198" s="6">
        <v>55</v>
      </c>
      <c r="Q198" s="6">
        <v>51</v>
      </c>
      <c r="R198" s="6">
        <v>71.0625</v>
      </c>
    </row>
    <row r="199" spans="1:18">
      <c r="A199" s="7" t="s">
        <v>12</v>
      </c>
      <c r="B199" s="6">
        <v>49</v>
      </c>
      <c r="C199" s="6">
        <v>87</v>
      </c>
      <c r="D199" s="6">
        <v>50</v>
      </c>
      <c r="E199" s="6">
        <v>87</v>
      </c>
      <c r="F199" s="6">
        <v>85</v>
      </c>
      <c r="G199" s="6">
        <v>92</v>
      </c>
      <c r="H199" s="6">
        <v>93</v>
      </c>
      <c r="I199" s="6">
        <v>94</v>
      </c>
      <c r="J199" s="6">
        <v>61</v>
      </c>
      <c r="K199" s="6">
        <v>72</v>
      </c>
      <c r="L199" s="6">
        <v>104</v>
      </c>
      <c r="M199" s="6">
        <v>84</v>
      </c>
      <c r="N199" s="6">
        <v>103</v>
      </c>
      <c r="O199" s="6">
        <v>109</v>
      </c>
      <c r="P199" s="6">
        <v>101</v>
      </c>
      <c r="Q199" s="6">
        <v>71</v>
      </c>
      <c r="R199" s="6">
        <v>83.875</v>
      </c>
    </row>
    <row r="200" spans="1:18">
      <c r="A200" s="7" t="s">
        <v>13</v>
      </c>
      <c r="B200" s="6">
        <v>73</v>
      </c>
      <c r="C200" s="6">
        <v>59</v>
      </c>
      <c r="D200" s="6">
        <v>74</v>
      </c>
      <c r="E200" s="6">
        <v>50</v>
      </c>
      <c r="F200" s="6">
        <v>64</v>
      </c>
      <c r="G200" s="6">
        <v>66</v>
      </c>
      <c r="H200" s="6">
        <v>99</v>
      </c>
      <c r="I200" s="6">
        <v>64</v>
      </c>
      <c r="J200" s="6">
        <v>90</v>
      </c>
      <c r="K200" s="6">
        <v>73</v>
      </c>
      <c r="L200" s="6">
        <v>57</v>
      </c>
      <c r="M200" s="6">
        <v>83</v>
      </c>
      <c r="N200" s="6">
        <v>99</v>
      </c>
      <c r="O200" s="6">
        <v>82</v>
      </c>
      <c r="P200" s="6">
        <v>51</v>
      </c>
      <c r="Q200" s="6">
        <v>51</v>
      </c>
      <c r="R200" s="6">
        <v>70.9375</v>
      </c>
    </row>
    <row r="201" spans="1:18">
      <c r="A201" s="7" t="s">
        <v>18</v>
      </c>
      <c r="B201" s="6">
        <v>57</v>
      </c>
      <c r="C201" s="6">
        <v>32</v>
      </c>
      <c r="D201" s="6">
        <v>88</v>
      </c>
      <c r="E201" s="6">
        <v>76</v>
      </c>
      <c r="F201" s="6">
        <v>59</v>
      </c>
      <c r="G201" s="6">
        <v>51</v>
      </c>
      <c r="H201" s="6">
        <v>66</v>
      </c>
      <c r="I201" s="6">
        <v>105</v>
      </c>
      <c r="J201" s="6">
        <v>73</v>
      </c>
      <c r="K201" s="6">
        <v>66</v>
      </c>
      <c r="L201" s="6">
        <v>95</v>
      </c>
      <c r="M201" s="6">
        <v>90</v>
      </c>
      <c r="N201" s="6">
        <v>78</v>
      </c>
      <c r="O201" s="6">
        <v>94</v>
      </c>
      <c r="P201" s="6">
        <v>67</v>
      </c>
      <c r="Q201" s="6">
        <v>45</v>
      </c>
      <c r="R201" s="6">
        <v>71.375</v>
      </c>
    </row>
    <row r="202" spans="1:18">
      <c r="A202" s="7" t="s">
        <v>31</v>
      </c>
      <c r="B202" s="6">
        <v>66</v>
      </c>
      <c r="C202" s="6">
        <v>96</v>
      </c>
      <c r="D202" s="6">
        <v>73</v>
      </c>
      <c r="E202" s="6">
        <v>64</v>
      </c>
      <c r="F202" s="6">
        <v>61</v>
      </c>
      <c r="G202" s="6">
        <v>102</v>
      </c>
      <c r="H202" s="6">
        <v>99</v>
      </c>
      <c r="I202" s="6">
        <v>77</v>
      </c>
      <c r="J202" s="6">
        <v>90</v>
      </c>
      <c r="K202" s="6">
        <v>69</v>
      </c>
      <c r="L202" s="6">
        <v>57</v>
      </c>
      <c r="M202" s="6">
        <v>66</v>
      </c>
      <c r="N202" s="6">
        <v>95</v>
      </c>
      <c r="O202" s="6">
        <v>61</v>
      </c>
      <c r="P202" s="6">
        <v>101</v>
      </c>
      <c r="Q202" s="6">
        <v>65</v>
      </c>
      <c r="R202" s="6">
        <v>77.625</v>
      </c>
    </row>
    <row r="203" spans="1:18">
      <c r="A203" s="7" t="s">
        <v>28</v>
      </c>
      <c r="B203" s="6">
        <v>70</v>
      </c>
      <c r="C203" s="6">
        <v>89</v>
      </c>
      <c r="D203" s="6">
        <v>74</v>
      </c>
      <c r="E203" s="6">
        <v>77</v>
      </c>
      <c r="F203" s="6">
        <v>81</v>
      </c>
      <c r="G203" s="6">
        <v>64</v>
      </c>
      <c r="H203" s="6">
        <v>80</v>
      </c>
      <c r="I203" s="6">
        <v>85</v>
      </c>
      <c r="J203" s="6">
        <v>67</v>
      </c>
      <c r="K203" s="6">
        <v>84</v>
      </c>
      <c r="L203" s="6">
        <v>101</v>
      </c>
      <c r="M203" s="6">
        <v>109</v>
      </c>
      <c r="N203" s="6">
        <v>81</v>
      </c>
      <c r="O203" s="6">
        <v>114</v>
      </c>
      <c r="P203" s="6">
        <v>90</v>
      </c>
      <c r="Q203" s="6">
        <v>60</v>
      </c>
      <c r="R203" s="6">
        <v>82.875</v>
      </c>
    </row>
    <row r="204" spans="1:18">
      <c r="A204" s="7" t="s">
        <v>34</v>
      </c>
      <c r="B204" s="6">
        <v>47</v>
      </c>
      <c r="C204" s="6">
        <v>85</v>
      </c>
      <c r="D204" s="6">
        <v>67</v>
      </c>
      <c r="E204" s="6">
        <v>64</v>
      </c>
      <c r="F204" s="6">
        <v>62</v>
      </c>
      <c r="G204" s="6">
        <v>62</v>
      </c>
      <c r="H204" s="6">
        <v>56</v>
      </c>
      <c r="I204" s="6">
        <v>60</v>
      </c>
      <c r="J204" s="6">
        <v>56</v>
      </c>
      <c r="K204" s="6">
        <v>76</v>
      </c>
      <c r="L204" s="6">
        <v>56</v>
      </c>
      <c r="M204" s="6">
        <v>49</v>
      </c>
      <c r="N204" s="6">
        <v>69</v>
      </c>
      <c r="O204" s="6">
        <v>38</v>
      </c>
      <c r="P204" s="6">
        <v>38</v>
      </c>
      <c r="Q204" s="6">
        <v>41</v>
      </c>
      <c r="R204" s="6">
        <v>57.875</v>
      </c>
    </row>
    <row r="205" spans="1:18">
      <c r="A205" s="7" t="s">
        <v>30</v>
      </c>
      <c r="B205" s="6">
        <v>93</v>
      </c>
      <c r="C205" s="6">
        <v>93</v>
      </c>
      <c r="D205" s="6">
        <v>104</v>
      </c>
      <c r="E205" s="6">
        <v>101</v>
      </c>
      <c r="F205" s="6">
        <v>90</v>
      </c>
      <c r="G205" s="6">
        <v>65</v>
      </c>
      <c r="H205" s="6">
        <v>86</v>
      </c>
      <c r="I205" s="6">
        <v>62</v>
      </c>
      <c r="J205" s="6">
        <v>64</v>
      </c>
      <c r="K205" s="6">
        <v>72</v>
      </c>
      <c r="L205" s="6">
        <v>91</v>
      </c>
      <c r="M205" s="6">
        <v>54</v>
      </c>
      <c r="N205" s="6">
        <v>54</v>
      </c>
      <c r="O205" s="6">
        <v>80</v>
      </c>
      <c r="P205" s="6">
        <v>107</v>
      </c>
      <c r="Q205" s="6">
        <v>109</v>
      </c>
      <c r="R205" s="6">
        <v>82.8125</v>
      </c>
    </row>
    <row r="206" spans="1:18">
      <c r="A206" s="7" t="s">
        <v>26</v>
      </c>
      <c r="B206" s="6">
        <v>76</v>
      </c>
      <c r="C206" s="6">
        <v>68</v>
      </c>
      <c r="D206" s="6">
        <v>57</v>
      </c>
      <c r="E206" s="6">
        <v>113</v>
      </c>
      <c r="F206" s="6">
        <v>96</v>
      </c>
      <c r="G206" s="6">
        <v>75</v>
      </c>
      <c r="H206" s="6">
        <v>79</v>
      </c>
      <c r="I206" s="6">
        <v>93</v>
      </c>
      <c r="J206" s="6">
        <v>94</v>
      </c>
      <c r="K206" s="6">
        <v>96</v>
      </c>
      <c r="L206" s="6">
        <v>126</v>
      </c>
      <c r="M206" s="6">
        <v>118</v>
      </c>
      <c r="N206" s="6">
        <v>95</v>
      </c>
      <c r="O206" s="6">
        <v>118</v>
      </c>
      <c r="P206" s="6">
        <v>71</v>
      </c>
      <c r="Q206" s="6">
        <v>98</v>
      </c>
      <c r="R206" s="6">
        <v>92.0625</v>
      </c>
    </row>
    <row r="207" spans="1:18">
      <c r="A207" s="7" t="s">
        <v>21</v>
      </c>
      <c r="B207" s="6">
        <v>83</v>
      </c>
      <c r="C207" s="6">
        <v>59</v>
      </c>
      <c r="D207" s="6">
        <v>60</v>
      </c>
      <c r="E207" s="6">
        <v>47</v>
      </c>
      <c r="F207" s="6">
        <v>105</v>
      </c>
      <c r="G207" s="6">
        <v>110</v>
      </c>
      <c r="H207" s="6">
        <v>50</v>
      </c>
      <c r="I207" s="6">
        <v>96</v>
      </c>
      <c r="J207" s="6">
        <v>85</v>
      </c>
      <c r="K207" s="6">
        <v>94</v>
      </c>
      <c r="L207" s="6">
        <v>71</v>
      </c>
      <c r="M207" s="6">
        <v>127</v>
      </c>
      <c r="N207" s="6">
        <v>69</v>
      </c>
      <c r="O207" s="6">
        <v>69</v>
      </c>
      <c r="P207" s="6">
        <v>49</v>
      </c>
      <c r="Q207" s="6">
        <v>105</v>
      </c>
      <c r="R207" s="6">
        <v>79.9375</v>
      </c>
    </row>
    <row r="208" spans="1:18">
      <c r="A208" s="7" t="s">
        <v>25</v>
      </c>
      <c r="B208" s="6">
        <v>79</v>
      </c>
      <c r="C208" s="6">
        <v>84</v>
      </c>
      <c r="D208" s="6">
        <v>110</v>
      </c>
      <c r="E208" s="6">
        <v>63</v>
      </c>
      <c r="F208" s="6">
        <v>84</v>
      </c>
      <c r="G208" s="6">
        <v>99</v>
      </c>
      <c r="H208" s="6">
        <v>101</v>
      </c>
      <c r="I208" s="6">
        <v>106</v>
      </c>
      <c r="J208" s="6">
        <v>97</v>
      </c>
      <c r="K208" s="6">
        <v>101</v>
      </c>
      <c r="L208" s="6">
        <v>67</v>
      </c>
      <c r="M208" s="6">
        <v>85</v>
      </c>
      <c r="N208" s="6">
        <v>105</v>
      </c>
      <c r="O208" s="6">
        <v>57</v>
      </c>
      <c r="P208" s="6">
        <v>126</v>
      </c>
      <c r="Q208" s="6">
        <v>101</v>
      </c>
      <c r="R208" s="6">
        <v>91.5625</v>
      </c>
    </row>
    <row r="209" spans="1:24">
      <c r="A209" s="7" t="s">
        <v>62</v>
      </c>
      <c r="B209" s="6">
        <v>103</v>
      </c>
      <c r="C209" s="6">
        <v>62</v>
      </c>
      <c r="D209" s="6">
        <v>63</v>
      </c>
      <c r="E209" s="6">
        <v>96</v>
      </c>
      <c r="F209" s="6">
        <v>95</v>
      </c>
      <c r="G209" s="6">
        <v>111</v>
      </c>
      <c r="H209" s="6">
        <v>65</v>
      </c>
      <c r="I209" s="6">
        <v>89</v>
      </c>
      <c r="J209" s="6">
        <v>61</v>
      </c>
      <c r="K209" s="6">
        <v>98</v>
      </c>
      <c r="L209" s="6">
        <v>73</v>
      </c>
      <c r="M209" s="6">
        <v>57</v>
      </c>
      <c r="N209" s="6">
        <v>91</v>
      </c>
      <c r="O209" s="6">
        <v>105</v>
      </c>
      <c r="P209" s="6">
        <v>94</v>
      </c>
      <c r="Q209" s="6">
        <v>52</v>
      </c>
      <c r="R209" s="6">
        <v>82.1875</v>
      </c>
    </row>
    <row r="210" spans="1:24">
      <c r="A210" s="7" t="s">
        <v>33</v>
      </c>
      <c r="B210" s="6">
        <v>117</v>
      </c>
      <c r="C210" s="6">
        <v>103</v>
      </c>
      <c r="D210" s="6">
        <v>98</v>
      </c>
      <c r="E210" s="6">
        <v>79</v>
      </c>
      <c r="F210" s="6">
        <v>89</v>
      </c>
      <c r="G210" s="6">
        <v>55</v>
      </c>
      <c r="H210" s="6">
        <v>58</v>
      </c>
      <c r="I210" s="6">
        <v>83</v>
      </c>
      <c r="J210" s="6">
        <v>64</v>
      </c>
      <c r="K210" s="6">
        <v>68</v>
      </c>
      <c r="L210" s="6">
        <v>94</v>
      </c>
      <c r="M210" s="6">
        <v>65</v>
      </c>
      <c r="N210" s="6">
        <v>41</v>
      </c>
      <c r="O210" s="6">
        <v>81</v>
      </c>
      <c r="P210" s="6">
        <v>104</v>
      </c>
      <c r="Q210" s="6">
        <v>67</v>
      </c>
      <c r="R210" s="6">
        <v>79.125</v>
      </c>
    </row>
    <row r="211" spans="1:24">
      <c r="A211" s="7" t="s">
        <v>72</v>
      </c>
      <c r="B211" s="6">
        <v>89</v>
      </c>
      <c r="C211" s="6">
        <v>88</v>
      </c>
      <c r="D211" s="6">
        <v>51</v>
      </c>
      <c r="E211" s="6">
        <v>78</v>
      </c>
      <c r="F211" s="6">
        <v>48</v>
      </c>
      <c r="G211" s="6">
        <v>59</v>
      </c>
      <c r="H211" s="6">
        <v>53</v>
      </c>
      <c r="I211" s="6">
        <v>83</v>
      </c>
      <c r="J211" s="6">
        <v>68</v>
      </c>
      <c r="K211" s="6">
        <v>78</v>
      </c>
      <c r="L211" s="6">
        <v>67</v>
      </c>
      <c r="M211" s="6">
        <v>106</v>
      </c>
      <c r="N211" s="6">
        <v>112</v>
      </c>
      <c r="O211" s="6">
        <v>94</v>
      </c>
      <c r="P211" s="6">
        <v>84</v>
      </c>
      <c r="Q211" s="6">
        <v>79</v>
      </c>
      <c r="R211" s="6">
        <v>77.3125</v>
      </c>
    </row>
    <row r="212" spans="1:24">
      <c r="A212" s="4" t="s">
        <v>38</v>
      </c>
      <c r="B212" s="6">
        <v>74.4375</v>
      </c>
      <c r="C212" s="6">
        <v>77</v>
      </c>
      <c r="D212" s="6">
        <v>79.5</v>
      </c>
      <c r="E212" s="6">
        <v>78.625</v>
      </c>
      <c r="F212" s="6">
        <v>77.75</v>
      </c>
      <c r="G212" s="6">
        <v>81.25</v>
      </c>
      <c r="H212" s="6">
        <v>79</v>
      </c>
      <c r="I212" s="6">
        <v>79.75</v>
      </c>
      <c r="J212" s="6">
        <v>75.375</v>
      </c>
      <c r="K212" s="6">
        <v>79.3125</v>
      </c>
      <c r="L212" s="6">
        <v>77.6875</v>
      </c>
      <c r="M212" s="6">
        <v>84.75</v>
      </c>
      <c r="N212" s="6">
        <v>85.0625</v>
      </c>
      <c r="O212" s="6">
        <v>82.0625</v>
      </c>
      <c r="P212" s="6">
        <v>78.6875</v>
      </c>
      <c r="Q212" s="6">
        <v>71.375</v>
      </c>
      <c r="R212" s="6">
        <v>78.8515625</v>
      </c>
    </row>
    <row r="214" spans="1:24">
      <c r="B214" s="6">
        <f>STDEVP(B196:B211)</f>
        <v>20.973104056147722</v>
      </c>
      <c r="C214" s="6">
        <f t="shared" ref="C214:H214" si="176">STDEVP(C196:C211)</f>
        <v>17.829049329675431</v>
      </c>
      <c r="D214" s="6">
        <f t="shared" si="176"/>
        <v>20.805648271563182</v>
      </c>
      <c r="E214" s="6">
        <f t="shared" si="176"/>
        <v>17.754840889177238</v>
      </c>
      <c r="F214" s="6">
        <f t="shared" si="176"/>
        <v>16.588776326179094</v>
      </c>
      <c r="G214" s="6">
        <f t="shared" si="176"/>
        <v>21.793060822197511</v>
      </c>
      <c r="H214" s="6">
        <f t="shared" si="176"/>
        <v>18.076227482525219</v>
      </c>
      <c r="I214" s="6">
        <f t="shared" ref="I214:J214" si="177">STDEVP(I196:I211)</f>
        <v>19.948370860799635</v>
      </c>
      <c r="J214" s="6">
        <f t="shared" si="177"/>
        <v>13.261198098211187</v>
      </c>
      <c r="K214" s="6">
        <f t="shared" ref="K214:L214" si="178">STDEVP(K196:K211)</f>
        <v>11.909653384964653</v>
      </c>
      <c r="L214" s="6">
        <f t="shared" si="178"/>
        <v>21.120839087261661</v>
      </c>
      <c r="M214" s="6">
        <f t="shared" ref="M214:R214" si="179">STDEVP(M196:M211)</f>
        <v>22.642603648873951</v>
      </c>
      <c r="N214" s="6">
        <f t="shared" si="179"/>
        <v>21.072697827995352</v>
      </c>
      <c r="O214" s="6">
        <f t="shared" si="179"/>
        <v>21.721155442333174</v>
      </c>
      <c r="P214" s="6">
        <f t="shared" si="179"/>
        <v>26.092907920544235</v>
      </c>
      <c r="Q214" s="6">
        <f t="shared" si="179"/>
        <v>22.115817303459529</v>
      </c>
      <c r="R214" s="6">
        <f t="shared" si="179"/>
        <v>8.424842212682309</v>
      </c>
      <c r="S214" s="8"/>
      <c r="T214" s="8"/>
      <c r="U214" s="8"/>
      <c r="V214" s="8"/>
      <c r="W214" s="8"/>
      <c r="X214" s="8"/>
    </row>
    <row r="215" spans="1:24">
      <c r="S215" s="26" t="s">
        <v>280</v>
      </c>
      <c r="T215" s="26"/>
      <c r="U215" s="26" t="s">
        <v>281</v>
      </c>
      <c r="V215" s="26"/>
      <c r="W215" s="26" t="s">
        <v>22</v>
      </c>
      <c r="X215" s="26"/>
    </row>
    <row r="216" spans="1:24">
      <c r="A216" s="7" t="s">
        <v>10</v>
      </c>
      <c r="B216" s="6">
        <f>(B196-B$212)/B$214</f>
        <v>0.98042235164387292</v>
      </c>
      <c r="C216" s="6">
        <f t="shared" ref="C216:H231" si="180">(C196-C$212)/C$214</f>
        <v>0.22435296049925832</v>
      </c>
      <c r="D216" s="6">
        <f t="shared" si="180"/>
        <v>1.850459043500277</v>
      </c>
      <c r="E216" s="6">
        <f t="shared" si="180"/>
        <v>0.80963834538007728</v>
      </c>
      <c r="F216" s="6">
        <f t="shared" si="180"/>
        <v>1.1001414234032014</v>
      </c>
      <c r="G216" s="6">
        <f t="shared" si="180"/>
        <v>1.3192272638782543</v>
      </c>
      <c r="H216" s="6">
        <f t="shared" si="180"/>
        <v>1.4936744974083578</v>
      </c>
      <c r="I216" s="6">
        <f t="shared" ref="I216:J216" si="181">(I196-I$212)/I$214</f>
        <v>-1.5414792623705704</v>
      </c>
      <c r="J216" s="6">
        <f t="shared" si="181"/>
        <v>1.2536574657038386</v>
      </c>
      <c r="K216" s="6">
        <f t="shared" ref="K216:L216" si="182">(K196-K$212)/K$214</f>
        <v>0.39358828074020497</v>
      </c>
      <c r="L216" s="6">
        <f t="shared" si="182"/>
        <v>-1.5476421114213397</v>
      </c>
      <c r="M216" s="6">
        <f t="shared" ref="M216:N216" si="183">(M196-M$212)/M$214</f>
        <v>0.40852192369052115</v>
      </c>
      <c r="N216" s="6">
        <f t="shared" si="183"/>
        <v>1.7528605165555999</v>
      </c>
      <c r="O216" s="6">
        <f t="shared" ref="O216:R216" si="184">(O196-O$212)/O$214</f>
        <v>-0.23306771195668091</v>
      </c>
      <c r="P216" s="6">
        <f t="shared" si="184"/>
        <v>0.20359938478981127</v>
      </c>
      <c r="Q216" s="6">
        <f t="shared" si="184"/>
        <v>-0.69520378962413121</v>
      </c>
      <c r="R216" s="6">
        <f t="shared" si="184"/>
        <v>1.041377070159597</v>
      </c>
      <c r="S216" s="6">
        <f>AVERAGE(B216:Q216)</f>
        <v>0.48579691136378456</v>
      </c>
      <c r="T216" s="6">
        <f>IF(S216&lt;0, -SQRT(-S216), SQRT(S216))</f>
        <v>0.69699132804058939</v>
      </c>
      <c r="U216" s="6">
        <f>AVERAGE(B216:N216)</f>
        <v>0.65364789989319638</v>
      </c>
      <c r="V216" s="6">
        <f>IF(U216&lt;0, -SQRT(-U216), SQRT(U216))</f>
        <v>0.808484941042934</v>
      </c>
      <c r="W216" s="6">
        <f>AVERAGE(O216:Q216)</f>
        <v>-0.24155737226366694</v>
      </c>
      <c r="X216" s="6">
        <f>IF(W216&lt;0, -SQRT(-W216), SQRT(W216))</f>
        <v>-0.49148486473508718</v>
      </c>
    </row>
    <row r="217" spans="1:24">
      <c r="A217" s="7" t="s">
        <v>14</v>
      </c>
      <c r="B217" s="6">
        <f t="shared" ref="B217:H231" si="185">(B197-B$212)/B$214</f>
        <v>-1.117502680445144</v>
      </c>
      <c r="C217" s="6">
        <f t="shared" si="185"/>
        <v>0.44870592099851664</v>
      </c>
      <c r="D217" s="6">
        <f t="shared" si="185"/>
        <v>0.36047903444810592</v>
      </c>
      <c r="E217" s="6">
        <f t="shared" si="185"/>
        <v>-0.20416966970454123</v>
      </c>
      <c r="F217" s="6">
        <f t="shared" si="185"/>
        <v>-0.94943711882742043</v>
      </c>
      <c r="G217" s="6">
        <f t="shared" si="185"/>
        <v>-0.51621936412627345</v>
      </c>
      <c r="H217" s="6">
        <f t="shared" si="185"/>
        <v>0.49789149913611924</v>
      </c>
      <c r="I217" s="6">
        <f t="shared" ref="I217:J217" si="186">(I197-I$212)/I$214</f>
        <v>0.81460286222835021</v>
      </c>
      <c r="J217" s="6">
        <f t="shared" si="186"/>
        <v>-0.17909392367197693</v>
      </c>
      <c r="K217" s="6">
        <f t="shared" ref="K217:L217" si="187">(K197-K$212)/K$214</f>
        <v>-1.5376182167584007</v>
      </c>
      <c r="L217" s="6">
        <f t="shared" si="187"/>
        <v>-0.36397701664402443</v>
      </c>
      <c r="M217" s="6">
        <f t="shared" ref="M217:N217" si="188">(M197-M$212)/M$214</f>
        <v>0.62934458514485692</v>
      </c>
      <c r="N217" s="6">
        <f t="shared" si="188"/>
        <v>-0.9046065271564433</v>
      </c>
      <c r="O217" s="6">
        <f t="shared" ref="O217:R217" si="189">(O197-O$212)/O$214</f>
        <v>-0.87760064378750213</v>
      </c>
      <c r="P217" s="6">
        <f t="shared" si="189"/>
        <v>-1.5976563488800484</v>
      </c>
      <c r="Q217" s="6">
        <f t="shared" si="189"/>
        <v>0.88737394285356586</v>
      </c>
      <c r="R217" s="6">
        <f t="shared" si="189"/>
        <v>-0.65004926641306993</v>
      </c>
      <c r="S217" s="6">
        <f t="shared" ref="S217:S231" si="190">AVERAGE(B217:Q217)</f>
        <v>-0.28809272907451627</v>
      </c>
      <c r="T217" s="6">
        <f t="shared" ref="T217" si="191">IF(S217&lt;0, -SQRT(-S217), SQRT(S217))</f>
        <v>-0.53674270286098558</v>
      </c>
      <c r="U217" s="6">
        <f t="shared" ref="U217:U218" si="192">AVERAGE(B217:N217)</f>
        <v>-0.23243081656755968</v>
      </c>
      <c r="V217" s="6">
        <f t="shared" ref="V217" si="193">IF(U217&lt;0, -SQRT(-U217), SQRT(U217))</f>
        <v>-0.48211079283455133</v>
      </c>
      <c r="W217" s="6">
        <f t="shared" ref="W217:W231" si="194">AVERAGE(O217:Q217)</f>
        <v>-0.52929434993799496</v>
      </c>
      <c r="X217" s="6">
        <f t="shared" ref="X217:X231" si="195">IF(W217&lt;0, -SQRT(-W217), SQRT(W217))</f>
        <v>-0.72752618505315325</v>
      </c>
    </row>
    <row r="218" spans="1:24">
      <c r="A218" s="7" t="s">
        <v>32</v>
      </c>
      <c r="B218" s="6">
        <f t="shared" si="185"/>
        <v>-1.4989435953704198</v>
      </c>
      <c r="C218" s="6">
        <f t="shared" si="180"/>
        <v>-0.89741184199703328</v>
      </c>
      <c r="D218" s="6">
        <f t="shared" si="180"/>
        <v>0.88918161830532794</v>
      </c>
      <c r="E218" s="6">
        <f t="shared" si="180"/>
        <v>0.92228368038947939</v>
      </c>
      <c r="F218" s="6">
        <f t="shared" si="180"/>
        <v>-0.64802850967585846</v>
      </c>
      <c r="G218" s="6">
        <f t="shared" si="180"/>
        <v>1.273341098178141</v>
      </c>
      <c r="H218" s="6">
        <f t="shared" si="180"/>
        <v>0.33192766609074614</v>
      </c>
      <c r="I218" s="6">
        <f t="shared" ref="I218:J218" si="196">(I198-I$212)/I$214</f>
        <v>-2.2934203659659707</v>
      </c>
      <c r="J218" s="6">
        <f t="shared" si="196"/>
        <v>-0.32990985939574696</v>
      </c>
      <c r="K218" s="6">
        <f t="shared" ref="K218:L218" si="197">(K198-K$212)/K$214</f>
        <v>-0.19417021849850111</v>
      </c>
      <c r="L218" s="6">
        <f t="shared" si="197"/>
        <v>-0.41132362043511705</v>
      </c>
      <c r="M218" s="6">
        <f t="shared" ref="M218:N218" si="198">(M198-M$212)/M$214</f>
        <v>-0.65142685129029043</v>
      </c>
      <c r="N218" s="6">
        <f t="shared" si="198"/>
        <v>-0.19278499759071741</v>
      </c>
      <c r="O218" s="6">
        <f t="shared" ref="O218:R218" si="199">(O198-O$212)/O$214</f>
        <v>-0.50929611131274721</v>
      </c>
      <c r="P218" s="6">
        <f t="shared" si="199"/>
        <v>-0.90781372747457023</v>
      </c>
      <c r="Q218" s="6">
        <f t="shared" si="199"/>
        <v>-0.92128632283523082</v>
      </c>
      <c r="R218" s="6">
        <f t="shared" si="199"/>
        <v>-0.92453511927793253</v>
      </c>
      <c r="S218" s="6">
        <f t="shared" si="190"/>
        <v>-0.37744262242990678</v>
      </c>
      <c r="T218" s="6">
        <f t="shared" ref="T218" si="200">IF(S218&lt;0, -SQRT(-S218), SQRT(S218))</f>
        <v>-0.61436359139348973</v>
      </c>
      <c r="U218" s="6">
        <f t="shared" si="192"/>
        <v>-0.2846681382504585</v>
      </c>
      <c r="V218" s="6">
        <f t="shared" ref="V218" si="201">IF(U218&lt;0, -SQRT(-U218), SQRT(U218))</f>
        <v>-0.53354300506187735</v>
      </c>
      <c r="W218" s="6">
        <f t="shared" si="194"/>
        <v>-0.77946538720751601</v>
      </c>
      <c r="X218" s="6">
        <f t="shared" si="195"/>
        <v>-0.88287336985975284</v>
      </c>
    </row>
    <row r="219" spans="1:24">
      <c r="A219" s="7" t="s">
        <v>12</v>
      </c>
      <c r="B219" s="6">
        <f t="shared" si="185"/>
        <v>-1.2128629091764629</v>
      </c>
      <c r="C219" s="6">
        <f t="shared" si="180"/>
        <v>0.56088240124814581</v>
      </c>
      <c r="D219" s="6">
        <f t="shared" si="180"/>
        <v>-1.41788420216255</v>
      </c>
      <c r="E219" s="6">
        <f t="shared" si="180"/>
        <v>0.47170234035187114</v>
      </c>
      <c r="F219" s="6">
        <f t="shared" si="180"/>
        <v>0.43704248326976497</v>
      </c>
      <c r="G219" s="6">
        <f t="shared" si="180"/>
        <v>0.49327628127621681</v>
      </c>
      <c r="H219" s="6">
        <f t="shared" si="180"/>
        <v>0.77449788754507443</v>
      </c>
      <c r="I219" s="6">
        <f t="shared" ref="I219:J219" si="202">(I199-I$212)/I$214</f>
        <v>0.71434404841563015</v>
      </c>
      <c r="J219" s="6">
        <f t="shared" si="202"/>
        <v>-1.0839895380145972</v>
      </c>
      <c r="K219" s="6">
        <f t="shared" ref="K219:L219" si="203">(K199-K$212)/K$214</f>
        <v>-0.61399771795471969</v>
      </c>
      <c r="L219" s="6">
        <f t="shared" si="203"/>
        <v>1.2458075122531245</v>
      </c>
      <c r="M219" s="6">
        <f t="shared" ref="M219:N219" si="204">(M199-M$212)/M$214</f>
        <v>-3.3123399218150364E-2</v>
      </c>
      <c r="N219" s="6">
        <f t="shared" si="204"/>
        <v>0.85121991243901385</v>
      </c>
      <c r="O219" s="6">
        <f t="shared" ref="O219:R219" si="205">(O199-O$212)/O$214</f>
        <v>1.240150417942339</v>
      </c>
      <c r="P219" s="6">
        <f t="shared" si="205"/>
        <v>0.85511741611720737</v>
      </c>
      <c r="Q219" s="6">
        <f t="shared" si="205"/>
        <v>-1.6956189990832468E-2</v>
      </c>
      <c r="R219" s="6">
        <f t="shared" si="205"/>
        <v>0.59626487632468472</v>
      </c>
      <c r="S219" s="6">
        <f t="shared" si="190"/>
        <v>0.20407667152131723</v>
      </c>
      <c r="T219" s="6">
        <f t="shared" ref="T219" si="206">IF(S219&lt;0, -SQRT(-S219), SQRT(S219))</f>
        <v>0.45174846045262534</v>
      </c>
      <c r="U219" s="6">
        <f>AVERAGE(B219:N219)</f>
        <v>9.1301161559412439E-2</v>
      </c>
      <c r="V219" s="6">
        <f t="shared" ref="V219" si="207">IF(U219&lt;0, -SQRT(-U219), SQRT(U219))</f>
        <v>0.30216082068893785</v>
      </c>
      <c r="W219" s="6">
        <f t="shared" si="194"/>
        <v>0.69277054802290472</v>
      </c>
      <c r="X219" s="6">
        <f t="shared" si="195"/>
        <v>0.83232838953318466</v>
      </c>
    </row>
    <row r="220" spans="1:24">
      <c r="A220" s="7" t="s">
        <v>13</v>
      </c>
      <c r="B220" s="6">
        <f t="shared" si="185"/>
        <v>-6.8540164400635498E-2</v>
      </c>
      <c r="C220" s="6">
        <f t="shared" si="180"/>
        <v>-1.0095883222466624</v>
      </c>
      <c r="D220" s="6">
        <f t="shared" si="180"/>
        <v>-0.26435129192861101</v>
      </c>
      <c r="E220" s="6">
        <f t="shared" si="180"/>
        <v>-1.612236357322067</v>
      </c>
      <c r="F220" s="6">
        <f t="shared" si="180"/>
        <v>-0.82887367516679566</v>
      </c>
      <c r="G220" s="6">
        <f t="shared" si="180"/>
        <v>-0.69976402692672612</v>
      </c>
      <c r="H220" s="6">
        <f t="shared" si="180"/>
        <v>1.1064255536358205</v>
      </c>
      <c r="I220" s="6">
        <f t="shared" ref="I220:J220" si="208">(I200-I$212)/I$214</f>
        <v>-0.7895381587751702</v>
      </c>
      <c r="J220" s="6">
        <f t="shared" si="208"/>
        <v>1.1028415299800685</v>
      </c>
      <c r="K220" s="6">
        <f t="shared" ref="K220:L220" si="209">(K200-K$212)/K$214</f>
        <v>-0.530032218063476</v>
      </c>
      <c r="L220" s="6">
        <f t="shared" si="209"/>
        <v>-0.97948286592822842</v>
      </c>
      <c r="M220" s="6">
        <f t="shared" ref="M220:N220" si="210">(M200-M$212)/M$214</f>
        <v>-7.7287931509017513E-2</v>
      </c>
      <c r="N220" s="6">
        <f t="shared" si="210"/>
        <v>0.66140083788815363</v>
      </c>
      <c r="O220" s="6">
        <f t="shared" ref="O220:R220" si="211">(O200-O$212)/O$214</f>
        <v>-2.8773791599590237E-3</v>
      </c>
      <c r="P220" s="6">
        <f t="shared" si="211"/>
        <v>-1.0611120877868987</v>
      </c>
      <c r="Q220" s="6">
        <f t="shared" si="211"/>
        <v>-0.92128632283523082</v>
      </c>
      <c r="R220" s="6">
        <f t="shared" si="211"/>
        <v>-0.93937219240576297</v>
      </c>
      <c r="S220" s="6">
        <f t="shared" si="190"/>
        <v>-0.37339393003408977</v>
      </c>
      <c r="T220" s="6">
        <f t="shared" ref="T220" si="212">IF(S220&lt;0, -SQRT(-S220), SQRT(S220))</f>
        <v>-0.61105967796450922</v>
      </c>
      <c r="U220" s="6">
        <f t="shared" ref="U220:U231" si="213">AVERAGE(B220:N220)</f>
        <v>-0.30684823775102676</v>
      </c>
      <c r="V220" s="6">
        <f t="shared" ref="V220" si="214">IF(U220&lt;0, -SQRT(-U220), SQRT(U220))</f>
        <v>-0.55393883935956933</v>
      </c>
      <c r="W220" s="6">
        <f t="shared" si="194"/>
        <v>-0.66175859659402947</v>
      </c>
      <c r="X220" s="6">
        <f t="shared" si="195"/>
        <v>-0.81348546182094084</v>
      </c>
    </row>
    <row r="221" spans="1:24">
      <c r="A221" s="7" t="s">
        <v>18</v>
      </c>
      <c r="B221" s="6">
        <f t="shared" si="185"/>
        <v>-0.83142199425118712</v>
      </c>
      <c r="C221" s="6">
        <f t="shared" si="180"/>
        <v>-2.5239708056166559</v>
      </c>
      <c r="D221" s="6">
        <f t="shared" si="180"/>
        <v>0.4085429057078534</v>
      </c>
      <c r="E221" s="6">
        <f t="shared" si="180"/>
        <v>-0.14784700219984021</v>
      </c>
      <c r="F221" s="6">
        <f t="shared" si="180"/>
        <v>-1.1302822843183578</v>
      </c>
      <c r="G221" s="6">
        <f t="shared" si="180"/>
        <v>-1.3880565124284241</v>
      </c>
      <c r="H221" s="6">
        <f t="shared" si="180"/>
        <v>-0.71917660986328336</v>
      </c>
      <c r="I221" s="6">
        <f t="shared" ref="I221:J221" si="215">(I201-I$212)/I$214</f>
        <v>1.2657675243855904</v>
      </c>
      <c r="J221" s="6">
        <f t="shared" si="215"/>
        <v>-0.17909392367197693</v>
      </c>
      <c r="K221" s="6">
        <f t="shared" ref="K221:L221" si="216">(K201-K$212)/K$214</f>
        <v>-1.1177907173021822</v>
      </c>
      <c r="L221" s="6">
        <f t="shared" si="216"/>
        <v>0.81968807813329081</v>
      </c>
      <c r="M221" s="6">
        <f t="shared" ref="M221:N221" si="217">(M201-M$212)/M$214</f>
        <v>0.23186379452705255</v>
      </c>
      <c r="N221" s="6">
        <f t="shared" si="217"/>
        <v>-0.33514930350386257</v>
      </c>
      <c r="O221" s="6">
        <f t="shared" ref="O221:R221" si="218">(O201-O$212)/O$214</f>
        <v>0.54957941955217349</v>
      </c>
      <c r="P221" s="6">
        <f t="shared" si="218"/>
        <v>-0.44791864653758479</v>
      </c>
      <c r="Q221" s="6">
        <f t="shared" si="218"/>
        <v>-1.1925853626885503</v>
      </c>
      <c r="R221" s="6">
        <f t="shared" si="218"/>
        <v>-0.88744243645835652</v>
      </c>
      <c r="S221" s="6">
        <f t="shared" si="190"/>
        <v>-0.42111571500474659</v>
      </c>
      <c r="T221" s="6">
        <f t="shared" ref="T221" si="219">IF(S221&lt;0, -SQRT(-S221), SQRT(S221))</f>
        <v>-0.64893429174666561</v>
      </c>
      <c r="U221" s="6">
        <f t="shared" si="213"/>
        <v>-0.43437898849246026</v>
      </c>
      <c r="V221" s="6">
        <f t="shared" ref="V221" si="220">IF(U221&lt;0, -SQRT(-U221), SQRT(U221))</f>
        <v>-0.65907434215910743</v>
      </c>
      <c r="W221" s="6">
        <f t="shared" si="194"/>
        <v>-0.36364152989132054</v>
      </c>
      <c r="X221" s="6">
        <f t="shared" si="195"/>
        <v>-0.60302697277262862</v>
      </c>
    </row>
    <row r="222" spans="1:24">
      <c r="A222" s="7" t="s">
        <v>31</v>
      </c>
      <c r="B222" s="6">
        <f t="shared" si="185"/>
        <v>-0.40230096496025181</v>
      </c>
      <c r="C222" s="6">
        <f t="shared" si="180"/>
        <v>1.065676562371477</v>
      </c>
      <c r="D222" s="6">
        <f t="shared" si="180"/>
        <v>-0.31241516318835849</v>
      </c>
      <c r="E222" s="6">
        <f t="shared" si="180"/>
        <v>-0.82371901225625255</v>
      </c>
      <c r="F222" s="6">
        <f t="shared" si="180"/>
        <v>-1.0097188406577329</v>
      </c>
      <c r="G222" s="6">
        <f t="shared" si="180"/>
        <v>0.95213793827734872</v>
      </c>
      <c r="H222" s="6">
        <f t="shared" si="180"/>
        <v>1.1064255536358205</v>
      </c>
      <c r="I222" s="6">
        <f t="shared" ref="I222:J222" si="221">(I202-I$212)/I$214</f>
        <v>-0.13785586899249003</v>
      </c>
      <c r="J222" s="6">
        <f t="shared" si="221"/>
        <v>1.1028415299800685</v>
      </c>
      <c r="K222" s="6">
        <f t="shared" ref="K222:L222" si="222">(K202-K$212)/K$214</f>
        <v>-0.86589421762845087</v>
      </c>
      <c r="L222" s="6">
        <f t="shared" si="222"/>
        <v>-0.97948286592822842</v>
      </c>
      <c r="M222" s="6">
        <f t="shared" ref="M222:N222" si="223">(M202-M$212)/M$214</f>
        <v>-0.82808498045375911</v>
      </c>
      <c r="N222" s="6">
        <f t="shared" si="223"/>
        <v>0.47158176333729335</v>
      </c>
      <c r="O222" s="6">
        <f t="shared" ref="O222:R222" si="224">(O202-O$212)/O$214</f>
        <v>-0.96967677690619092</v>
      </c>
      <c r="P222" s="6">
        <f t="shared" si="224"/>
        <v>0.85511741611720737</v>
      </c>
      <c r="Q222" s="6">
        <f t="shared" si="224"/>
        <v>-0.28825522984415197</v>
      </c>
      <c r="R222" s="6">
        <f t="shared" si="224"/>
        <v>-0.14558878006683593</v>
      </c>
      <c r="S222" s="6">
        <f t="shared" si="190"/>
        <v>-6.6476447318540716E-2</v>
      </c>
      <c r="T222" s="6">
        <f t="shared" ref="T222" si="225">IF(S222&lt;0, -SQRT(-S222), SQRT(S222))</f>
        <v>-0.25783026842971851</v>
      </c>
      <c r="U222" s="6">
        <f t="shared" si="213"/>
        <v>-5.0831428189501225E-2</v>
      </c>
      <c r="V222" s="6">
        <f t="shared" ref="V222" si="226">IF(U222&lt;0, -SQRT(-U222), SQRT(U222))</f>
        <v>-0.2254582626330231</v>
      </c>
      <c r="W222" s="6">
        <f t="shared" si="194"/>
        <v>-0.13427153021104518</v>
      </c>
      <c r="X222" s="6">
        <f t="shared" si="195"/>
        <v>-0.36643079866605804</v>
      </c>
    </row>
    <row r="223" spans="1:24">
      <c r="A223" s="7" t="s">
        <v>28</v>
      </c>
      <c r="B223" s="6">
        <f t="shared" si="185"/>
        <v>-0.21158050749761392</v>
      </c>
      <c r="C223" s="6">
        <f t="shared" si="180"/>
        <v>0.67305888149777493</v>
      </c>
      <c r="D223" s="6">
        <f t="shared" si="180"/>
        <v>-0.26435129192861101</v>
      </c>
      <c r="E223" s="6">
        <f t="shared" si="180"/>
        <v>-9.1524334695139181E-2</v>
      </c>
      <c r="F223" s="6">
        <f t="shared" si="180"/>
        <v>0.19591559594851535</v>
      </c>
      <c r="G223" s="6">
        <f t="shared" si="180"/>
        <v>-0.79153635832695257</v>
      </c>
      <c r="H223" s="6">
        <f t="shared" si="180"/>
        <v>5.5321277681791028E-2</v>
      </c>
      <c r="I223" s="6">
        <f t="shared" ref="I223:J223" si="227">(I203-I$212)/I$214</f>
        <v>0.26317938625839005</v>
      </c>
      <c r="J223" s="6">
        <f t="shared" si="227"/>
        <v>-0.63154173084328713</v>
      </c>
      <c r="K223" s="6">
        <f t="shared" ref="K223:L223" si="228">(K203-K$212)/K$214</f>
        <v>0.39358828074020497</v>
      </c>
      <c r="L223" s="6">
        <f t="shared" si="228"/>
        <v>1.1037677008798465</v>
      </c>
      <c r="M223" s="6">
        <f t="shared" ref="M223:N223" si="229">(M203-M$212)/M$214</f>
        <v>1.0709899080535283</v>
      </c>
      <c r="N223" s="6">
        <f t="shared" si="229"/>
        <v>-0.19278499759071741</v>
      </c>
      <c r="O223" s="6">
        <f t="shared" ref="O223:R223" si="230">(O203-O$212)/O$214</f>
        <v>1.4703407507390611</v>
      </c>
      <c r="P223" s="6">
        <f t="shared" si="230"/>
        <v>0.43354692525830402</v>
      </c>
      <c r="Q223" s="6">
        <f t="shared" si="230"/>
        <v>-0.51433776305525158</v>
      </c>
      <c r="R223" s="6">
        <f t="shared" si="230"/>
        <v>0.47756829130204143</v>
      </c>
      <c r="S223" s="6">
        <f t="shared" si="190"/>
        <v>0.18512823269499021</v>
      </c>
      <c r="T223" s="6">
        <f t="shared" ref="T223" si="231">IF(S223&lt;0, -SQRT(-S223), SQRT(S223))</f>
        <v>0.43026530500958382</v>
      </c>
      <c r="U223" s="6">
        <f t="shared" si="213"/>
        <v>0.12096167770597922</v>
      </c>
      <c r="V223" s="6">
        <f t="shared" ref="V223" si="232">IF(U223&lt;0, -SQRT(-U223), SQRT(U223))</f>
        <v>0.34779545383167276</v>
      </c>
      <c r="W223" s="6">
        <f t="shared" si="194"/>
        <v>0.46318330431403787</v>
      </c>
      <c r="X223" s="6">
        <f t="shared" si="195"/>
        <v>0.68057571534256045</v>
      </c>
    </row>
    <row r="224" spans="1:24">
      <c r="A224" s="7" t="s">
        <v>34</v>
      </c>
      <c r="B224" s="6">
        <f t="shared" si="185"/>
        <v>-1.3082231379077818</v>
      </c>
      <c r="C224" s="6">
        <f t="shared" si="180"/>
        <v>0.44870592099851664</v>
      </c>
      <c r="D224" s="6">
        <f t="shared" si="180"/>
        <v>-0.60079839074684327</v>
      </c>
      <c r="E224" s="6">
        <f t="shared" si="180"/>
        <v>-0.82371901225625255</v>
      </c>
      <c r="F224" s="6">
        <f t="shared" si="180"/>
        <v>-0.94943711882742043</v>
      </c>
      <c r="G224" s="6">
        <f t="shared" si="180"/>
        <v>-0.88330868972717891</v>
      </c>
      <c r="H224" s="6">
        <f t="shared" si="180"/>
        <v>-1.2723893866811935</v>
      </c>
      <c r="I224" s="6">
        <f t="shared" ref="I224:J224" si="233">(I204-I$212)/I$214</f>
        <v>-0.9900557864006102</v>
      </c>
      <c r="J224" s="6">
        <f t="shared" si="233"/>
        <v>-1.4610293773240224</v>
      </c>
      <c r="K224" s="6">
        <f t="shared" ref="K224:L224" si="234">(K204-K$212)/K$214</f>
        <v>-0.27813571838974482</v>
      </c>
      <c r="L224" s="6">
        <f t="shared" si="234"/>
        <v>-1.026829469719321</v>
      </c>
      <c r="M224" s="6">
        <f t="shared" ref="M224:N224" si="235">(M204-M$212)/M$214</f>
        <v>-1.5788820293985006</v>
      </c>
      <c r="N224" s="6">
        <f t="shared" si="235"/>
        <v>-0.7622422212432981</v>
      </c>
      <c r="O224" s="6">
        <f t="shared" ref="O224:R224" si="236">(O204-O$212)/O$214</f>
        <v>-2.0285523077711116</v>
      </c>
      <c r="P224" s="6">
        <f t="shared" si="236"/>
        <v>-1.5593317588019664</v>
      </c>
      <c r="Q224" s="6">
        <f t="shared" si="236"/>
        <v>-1.37345138925743</v>
      </c>
      <c r="R224" s="6">
        <f t="shared" si="236"/>
        <v>-2.4898463342640409</v>
      </c>
      <c r="S224" s="6">
        <f t="shared" si="190"/>
        <v>-1.0279799920908848</v>
      </c>
      <c r="T224" s="6">
        <f t="shared" ref="T224" si="237">IF(S224&lt;0, -SQRT(-S224), SQRT(S224))</f>
        <v>-1.0138934816295471</v>
      </c>
      <c r="U224" s="6">
        <f t="shared" si="213"/>
        <v>-0.8835649552018191</v>
      </c>
      <c r="V224" s="6">
        <f t="shared" ref="V224" si="238">IF(U224&lt;0, -SQRT(-U224), SQRT(U224))</f>
        <v>-0.93998135896506962</v>
      </c>
      <c r="W224" s="6">
        <f t="shared" si="194"/>
        <v>-1.6537784852768358</v>
      </c>
      <c r="X224" s="6">
        <f t="shared" si="195"/>
        <v>-1.2859931902140211</v>
      </c>
    </row>
    <row r="225" spans="1:24">
      <c r="A225" s="7" t="s">
        <v>30</v>
      </c>
      <c r="B225" s="6">
        <f t="shared" si="185"/>
        <v>0.88506212291255404</v>
      </c>
      <c r="C225" s="6">
        <f t="shared" si="180"/>
        <v>0.89741184199703328</v>
      </c>
      <c r="D225" s="6">
        <f t="shared" si="180"/>
        <v>1.1775648458638126</v>
      </c>
      <c r="E225" s="6">
        <f t="shared" si="180"/>
        <v>1.2602196854176855</v>
      </c>
      <c r="F225" s="6">
        <f t="shared" si="180"/>
        <v>0.738451092421327</v>
      </c>
      <c r="G225" s="6">
        <f t="shared" si="180"/>
        <v>-0.7456501926268394</v>
      </c>
      <c r="H225" s="6">
        <f t="shared" si="180"/>
        <v>0.38724894377253721</v>
      </c>
      <c r="I225" s="6">
        <f t="shared" ref="I225:J225" si="239">(I205-I$212)/I$214</f>
        <v>-0.88979697258789014</v>
      </c>
      <c r="J225" s="6">
        <f t="shared" si="239"/>
        <v>-0.85776563442894216</v>
      </c>
      <c r="K225" s="6">
        <f t="shared" ref="K225:L225" si="240">(K205-K$212)/K$214</f>
        <v>-0.61399771795471969</v>
      </c>
      <c r="L225" s="6">
        <f t="shared" si="240"/>
        <v>0.63030166296892043</v>
      </c>
      <c r="M225" s="6">
        <f t="shared" ref="M225:N225" si="241">(M205-M$212)/M$214</f>
        <v>-1.3580593679441648</v>
      </c>
      <c r="N225" s="6">
        <f t="shared" si="241"/>
        <v>-1.474063750809024</v>
      </c>
      <c r="O225" s="6">
        <f t="shared" ref="O225:R225" si="242">(O205-O$212)/O$214</f>
        <v>-9.4953512278647775E-2</v>
      </c>
      <c r="P225" s="6">
        <f t="shared" si="242"/>
        <v>1.0850649565857</v>
      </c>
      <c r="Q225" s="6">
        <f t="shared" si="242"/>
        <v>1.7012710624135243</v>
      </c>
      <c r="R225" s="6">
        <f t="shared" si="242"/>
        <v>0.4701497547381262</v>
      </c>
      <c r="S225" s="6">
        <f t="shared" si="190"/>
        <v>0.17051931660767916</v>
      </c>
      <c r="T225" s="6">
        <f t="shared" ref="T225" si="243">IF(S225&lt;0, -SQRT(-S225), SQRT(S225))</f>
        <v>0.41293984623390262</v>
      </c>
      <c r="U225" s="6">
        <f t="shared" si="213"/>
        <v>2.8405045386376945E-3</v>
      </c>
      <c r="V225" s="6">
        <f t="shared" ref="V225" si="244">IF(U225&lt;0, -SQRT(-U225), SQRT(U225))</f>
        <v>5.3296383917088547E-2</v>
      </c>
      <c r="W225" s="6">
        <f t="shared" si="194"/>
        <v>0.89712750224019222</v>
      </c>
      <c r="X225" s="6">
        <f t="shared" si="195"/>
        <v>0.94716814887336254</v>
      </c>
    </row>
    <row r="226" spans="1:24">
      <c r="A226" s="7" t="s">
        <v>26</v>
      </c>
      <c r="B226" s="6">
        <f t="shared" si="185"/>
        <v>7.4500178696342928E-2</v>
      </c>
      <c r="C226" s="6">
        <f t="shared" si="180"/>
        <v>-0.5047941611233312</v>
      </c>
      <c r="D226" s="6">
        <f t="shared" si="180"/>
        <v>-1.0814371033443178</v>
      </c>
      <c r="E226" s="6">
        <f t="shared" si="180"/>
        <v>1.9360916954740979</v>
      </c>
      <c r="F226" s="6">
        <f t="shared" si="180"/>
        <v>1.1001414234032014</v>
      </c>
      <c r="G226" s="6">
        <f t="shared" si="180"/>
        <v>-0.28678853562570744</v>
      </c>
      <c r="H226" s="6">
        <f t="shared" si="180"/>
        <v>0</v>
      </c>
      <c r="I226" s="6">
        <f t="shared" ref="I226:J226" si="245">(I206-I$212)/I$214</f>
        <v>0.66421464150927012</v>
      </c>
      <c r="J226" s="6">
        <f t="shared" si="245"/>
        <v>1.4044734014276086</v>
      </c>
      <c r="K226" s="6">
        <f t="shared" ref="K226:L226" si="246">(K206-K$212)/K$214</f>
        <v>1.4011742794351296</v>
      </c>
      <c r="L226" s="6">
        <f t="shared" si="246"/>
        <v>2.2874327956571618</v>
      </c>
      <c r="M226" s="6">
        <f t="shared" ref="M226:N226" si="247">(M206-M$212)/M$214</f>
        <v>1.4684706986713327</v>
      </c>
      <c r="N226" s="6">
        <f t="shared" si="247"/>
        <v>0.47158176333729335</v>
      </c>
      <c r="O226" s="6">
        <f t="shared" ref="O226:R226" si="248">(O206-O$212)/O$214</f>
        <v>1.6544930169764385</v>
      </c>
      <c r="P226" s="6">
        <f t="shared" si="248"/>
        <v>-0.29462028622525632</v>
      </c>
      <c r="Q226" s="6">
        <f t="shared" si="248"/>
        <v>1.2038894893491052</v>
      </c>
      <c r="R226" s="6">
        <f t="shared" si="248"/>
        <v>1.5680931661975768</v>
      </c>
      <c r="S226" s="6">
        <f t="shared" si="190"/>
        <v>0.71867645610114794</v>
      </c>
      <c r="T226" s="6">
        <f t="shared" ref="T226" si="249">IF(S226&lt;0, -SQRT(-S226), SQRT(S226))</f>
        <v>0.8477478729558382</v>
      </c>
      <c r="U226" s="6">
        <f t="shared" si="213"/>
        <v>0.68731239057831384</v>
      </c>
      <c r="V226" s="6">
        <f t="shared" ref="V226" si="250">IF(U226&lt;0, -SQRT(-U226), SQRT(U226))</f>
        <v>0.82904305713172333</v>
      </c>
      <c r="W226" s="6">
        <f t="shared" si="194"/>
        <v>0.85458740670009581</v>
      </c>
      <c r="X226" s="6">
        <f t="shared" si="195"/>
        <v>0.92443896861831598</v>
      </c>
    </row>
    <row r="227" spans="1:24">
      <c r="A227" s="7" t="s">
        <v>21</v>
      </c>
      <c r="B227" s="6">
        <f t="shared" si="185"/>
        <v>0.40826097925595922</v>
      </c>
      <c r="C227" s="6">
        <f t="shared" si="180"/>
        <v>-1.0095883222466624</v>
      </c>
      <c r="D227" s="6">
        <f t="shared" si="180"/>
        <v>-0.93724548956507547</v>
      </c>
      <c r="E227" s="6">
        <f t="shared" si="180"/>
        <v>-1.7812043598361702</v>
      </c>
      <c r="F227" s="6">
        <f t="shared" si="180"/>
        <v>1.6426769198760132</v>
      </c>
      <c r="G227" s="6">
        <f t="shared" si="180"/>
        <v>1.3192272638782543</v>
      </c>
      <c r="H227" s="6">
        <f t="shared" si="180"/>
        <v>-1.6043170527719397</v>
      </c>
      <c r="I227" s="6">
        <f t="shared" ref="I227:J227" si="251">(I207-I$212)/I$214</f>
        <v>0.81460286222835021</v>
      </c>
      <c r="J227" s="6">
        <f t="shared" si="251"/>
        <v>0.72580169067064337</v>
      </c>
      <c r="K227" s="6">
        <f t="shared" ref="K227:L227" si="252">(K207-K$212)/K$214</f>
        <v>1.2332432796526422</v>
      </c>
      <c r="L227" s="6">
        <f t="shared" si="252"/>
        <v>-0.31663041285293186</v>
      </c>
      <c r="M227" s="6">
        <f t="shared" ref="M227:N227" si="253">(M207-M$212)/M$214</f>
        <v>1.8659514892891371</v>
      </c>
      <c r="N227" s="6">
        <f t="shared" si="253"/>
        <v>-0.7622422212432981</v>
      </c>
      <c r="O227" s="6">
        <f t="shared" ref="O227:R227" si="254">(O207-O$212)/O$214</f>
        <v>-0.60137224443143589</v>
      </c>
      <c r="P227" s="6">
        <f t="shared" si="254"/>
        <v>-1.1377612679430631</v>
      </c>
      <c r="Q227" s="6">
        <f t="shared" si="254"/>
        <v>1.5204050358446448</v>
      </c>
      <c r="R227" s="6">
        <f t="shared" si="254"/>
        <v>0.1288970727980267</v>
      </c>
      <c r="S227" s="6">
        <f t="shared" si="190"/>
        <v>8.6238009362816753E-2</v>
      </c>
      <c r="T227" s="6">
        <f t="shared" ref="T227" si="255">IF(S227&lt;0, -SQRT(-S227), SQRT(S227))</f>
        <v>0.29366308818579284</v>
      </c>
      <c r="U227" s="6">
        <f t="shared" si="213"/>
        <v>0.12296435587191711</v>
      </c>
      <c r="V227" s="6">
        <f t="shared" ref="V227" si="256">IF(U227&lt;0, -SQRT(-U227), SQRT(U227))</f>
        <v>0.35066273807166498</v>
      </c>
      <c r="W227" s="6">
        <f t="shared" si="194"/>
        <v>-7.2909492176618088E-2</v>
      </c>
      <c r="X227" s="6">
        <f t="shared" si="195"/>
        <v>-0.2700175775326823</v>
      </c>
    </row>
    <row r="228" spans="1:24">
      <c r="A228" s="7" t="s">
        <v>25</v>
      </c>
      <c r="B228" s="6">
        <f t="shared" si="185"/>
        <v>0.21754052179332134</v>
      </c>
      <c r="C228" s="6">
        <f t="shared" si="180"/>
        <v>0.39261768087370208</v>
      </c>
      <c r="D228" s="6">
        <f t="shared" si="180"/>
        <v>1.4659480734222974</v>
      </c>
      <c r="E228" s="6">
        <f t="shared" si="180"/>
        <v>-0.8800416797609536</v>
      </c>
      <c r="F228" s="6">
        <f t="shared" si="180"/>
        <v>0.37676076143945259</v>
      </c>
      <c r="G228" s="6">
        <f t="shared" si="180"/>
        <v>0.8144794411770091</v>
      </c>
      <c r="H228" s="6">
        <f t="shared" si="180"/>
        <v>1.2170681089994027</v>
      </c>
      <c r="I228" s="6">
        <f t="shared" ref="I228:J228" si="257">(I208-I$212)/I$214</f>
        <v>1.3158969312919502</v>
      </c>
      <c r="J228" s="6">
        <f t="shared" si="257"/>
        <v>1.6306973050132636</v>
      </c>
      <c r="K228" s="6">
        <f t="shared" ref="K228:L228" si="258">(K208-K$212)/K$214</f>
        <v>1.8210017788913482</v>
      </c>
      <c r="L228" s="6">
        <f t="shared" si="258"/>
        <v>-0.5060168280173023</v>
      </c>
      <c r="M228" s="6">
        <f t="shared" ref="M228:N228" si="259">(M208-M$212)/M$214</f>
        <v>1.1041133072716787E-2</v>
      </c>
      <c r="N228" s="6">
        <f t="shared" si="259"/>
        <v>0.9461294497144439</v>
      </c>
      <c r="O228" s="6">
        <f t="shared" ref="O228:R228" si="260">(O208-O$212)/O$214</f>
        <v>-1.1538290431435685</v>
      </c>
      <c r="P228" s="6">
        <f t="shared" si="260"/>
        <v>1.8132321680692605</v>
      </c>
      <c r="Q228" s="6">
        <f t="shared" si="260"/>
        <v>1.3395390092757651</v>
      </c>
      <c r="R228" s="6">
        <f t="shared" si="260"/>
        <v>1.508744873686255</v>
      </c>
      <c r="S228" s="6">
        <f t="shared" si="190"/>
        <v>0.67637905075700688</v>
      </c>
      <c r="T228" s="6">
        <f t="shared" ref="T228" si="261">IF(S228&lt;0, -SQRT(-S228), SQRT(S228))</f>
        <v>0.82242267159715809</v>
      </c>
      <c r="U228" s="6">
        <f t="shared" si="213"/>
        <v>0.67870174445466569</v>
      </c>
      <c r="V228" s="6">
        <f t="shared" ref="V228" si="262">IF(U228&lt;0, -SQRT(-U228), SQRT(U228))</f>
        <v>0.8238335659917394</v>
      </c>
      <c r="W228" s="6">
        <f t="shared" si="194"/>
        <v>0.66631404473381906</v>
      </c>
      <c r="X228" s="6">
        <f t="shared" si="195"/>
        <v>0.81628061641436711</v>
      </c>
    </row>
    <row r="229" spans="1:24">
      <c r="A229" s="7" t="s">
        <v>62</v>
      </c>
      <c r="B229" s="6">
        <f t="shared" si="185"/>
        <v>1.3618632665691488</v>
      </c>
      <c r="C229" s="6">
        <f t="shared" si="180"/>
        <v>-0.84132360187221866</v>
      </c>
      <c r="D229" s="6">
        <f t="shared" si="180"/>
        <v>-0.79305387578583308</v>
      </c>
      <c r="E229" s="6">
        <f t="shared" si="180"/>
        <v>0.97860634789418044</v>
      </c>
      <c r="F229" s="6">
        <f t="shared" si="180"/>
        <v>1.0398597015728892</v>
      </c>
      <c r="G229" s="6">
        <f t="shared" si="180"/>
        <v>1.3651134295783673</v>
      </c>
      <c r="H229" s="6">
        <f t="shared" si="180"/>
        <v>-0.77449788754507443</v>
      </c>
      <c r="I229" s="6">
        <f t="shared" ref="I229:J229" si="263">(I209-I$212)/I$214</f>
        <v>0.46369701388383011</v>
      </c>
      <c r="J229" s="6">
        <f t="shared" si="263"/>
        <v>-1.0839895380145972</v>
      </c>
      <c r="K229" s="6">
        <f t="shared" ref="K229:L229" si="264">(K209-K$212)/K$214</f>
        <v>1.569105279217617</v>
      </c>
      <c r="L229" s="6">
        <f t="shared" si="264"/>
        <v>-0.22193720527074662</v>
      </c>
      <c r="M229" s="6">
        <f t="shared" ref="M229:N229" si="265">(M209-M$212)/M$214</f>
        <v>-1.2255657710715635</v>
      </c>
      <c r="N229" s="6">
        <f t="shared" si="265"/>
        <v>0.28176268878643312</v>
      </c>
      <c r="O229" s="6">
        <f t="shared" ref="O229:R229" si="266">(O209-O$212)/O$214</f>
        <v>1.0559981517049617</v>
      </c>
      <c r="P229" s="6">
        <f t="shared" si="266"/>
        <v>0.58684528557063254</v>
      </c>
      <c r="Q229" s="6">
        <f t="shared" si="266"/>
        <v>-0.87606981619301094</v>
      </c>
      <c r="R229" s="6">
        <f t="shared" si="266"/>
        <v>0.39596438909897413</v>
      </c>
      <c r="S229" s="6">
        <f t="shared" si="190"/>
        <v>0.18040084181406352</v>
      </c>
      <c r="T229" s="6">
        <f t="shared" ref="T229" si="267">IF(S229&lt;0, -SQRT(-S229), SQRT(S229))</f>
        <v>0.42473620261765244</v>
      </c>
      <c r="U229" s="6">
        <f t="shared" si="213"/>
        <v>0.16304921907249484</v>
      </c>
      <c r="V229" s="6">
        <f t="shared" ref="V229" si="268">IF(U229&lt;0, -SQRT(-U229), SQRT(U229))</f>
        <v>0.40379353520393912</v>
      </c>
      <c r="W229" s="6">
        <f t="shared" si="194"/>
        <v>0.25559120702752774</v>
      </c>
      <c r="X229" s="6">
        <f t="shared" si="195"/>
        <v>0.50556029020041493</v>
      </c>
    </row>
    <row r="230" spans="1:24">
      <c r="A230" s="7" t="s">
        <v>33</v>
      </c>
      <c r="B230" s="6">
        <f t="shared" si="185"/>
        <v>2.0293848676883814</v>
      </c>
      <c r="C230" s="6">
        <f t="shared" si="180"/>
        <v>1.4582942432451791</v>
      </c>
      <c r="D230" s="6">
        <f t="shared" si="180"/>
        <v>0.88918161830532794</v>
      </c>
      <c r="E230" s="6">
        <f t="shared" si="180"/>
        <v>2.1121000314262887E-2</v>
      </c>
      <c r="F230" s="6">
        <f t="shared" si="180"/>
        <v>0.67816937059101468</v>
      </c>
      <c r="G230" s="6">
        <f t="shared" si="180"/>
        <v>-1.2045118496279712</v>
      </c>
      <c r="H230" s="6">
        <f t="shared" si="180"/>
        <v>-1.1617468313176116</v>
      </c>
      <c r="I230" s="6">
        <f t="shared" ref="I230:J230" si="269">(I210-I$212)/I$214</f>
        <v>0.16292057244567004</v>
      </c>
      <c r="J230" s="6">
        <f t="shared" si="269"/>
        <v>-0.85776563442894216</v>
      </c>
      <c r="K230" s="6">
        <f t="shared" ref="K230:L230" si="270">(K210-K$212)/K$214</f>
        <v>-0.94985971751969467</v>
      </c>
      <c r="L230" s="6">
        <f t="shared" si="270"/>
        <v>0.77234147434219824</v>
      </c>
      <c r="M230" s="6">
        <f t="shared" ref="M230:N230" si="271">(M210-M$212)/M$214</f>
        <v>-0.87224951274462625</v>
      </c>
      <c r="N230" s="6">
        <f t="shared" si="271"/>
        <v>-2.0909757430993197</v>
      </c>
      <c r="O230" s="6">
        <f t="shared" ref="O230:R230" si="272">(O210-O$212)/O$214</f>
        <v>-4.8915445719303396E-2</v>
      </c>
      <c r="P230" s="6">
        <f t="shared" si="272"/>
        <v>0.97009118635145375</v>
      </c>
      <c r="Q230" s="6">
        <f t="shared" si="272"/>
        <v>-0.19782221655971213</v>
      </c>
      <c r="R230" s="6">
        <f t="shared" si="272"/>
        <v>3.2456097467129026E-2</v>
      </c>
      <c r="S230" s="6">
        <f t="shared" si="190"/>
        <v>-2.5146413608355782E-2</v>
      </c>
      <c r="T230" s="6">
        <f t="shared" ref="T230" si="273">IF(S230&lt;0, -SQRT(-S230), SQRT(S230))</f>
        <v>-0.15857620757338026</v>
      </c>
      <c r="U230" s="6">
        <f t="shared" si="213"/>
        <v>-8.6592010908163916E-2</v>
      </c>
      <c r="V230" s="6">
        <f t="shared" ref="V230" si="274">IF(U230&lt;0, -SQRT(-U230), SQRT(U230))</f>
        <v>-0.29426520505857284</v>
      </c>
      <c r="W230" s="6">
        <f t="shared" si="194"/>
        <v>0.24111784135747941</v>
      </c>
      <c r="X230" s="6">
        <f t="shared" si="195"/>
        <v>0.49103751522412153</v>
      </c>
    </row>
    <row r="231" spans="1:24">
      <c r="A231" s="7" t="s">
        <v>72</v>
      </c>
      <c r="B231" s="6">
        <f t="shared" si="185"/>
        <v>0.69434166544991605</v>
      </c>
      <c r="C231" s="6">
        <f t="shared" si="180"/>
        <v>0.61697064137296032</v>
      </c>
      <c r="D231" s="6">
        <f t="shared" si="180"/>
        <v>-1.3698203309028025</v>
      </c>
      <c r="E231" s="6">
        <f t="shared" si="180"/>
        <v>-3.5201667190438143E-2</v>
      </c>
      <c r="F231" s="6">
        <f t="shared" si="180"/>
        <v>-1.7933812244517942</v>
      </c>
      <c r="G231" s="6">
        <f t="shared" si="180"/>
        <v>-1.0209671868275185</v>
      </c>
      <c r="H231" s="6">
        <f t="shared" si="180"/>
        <v>-1.4383532197265667</v>
      </c>
      <c r="I231" s="6">
        <f t="shared" ref="I231:J231" si="275">(I211-I$212)/I$214</f>
        <v>0.16292057244567004</v>
      </c>
      <c r="J231" s="6">
        <f t="shared" si="275"/>
        <v>-0.55613376298140205</v>
      </c>
      <c r="K231" s="6">
        <f t="shared" ref="K231:L231" si="276">(K211-K$212)/K$214</f>
        <v>-0.11020471860725739</v>
      </c>
      <c r="L231" s="6">
        <f t="shared" si="276"/>
        <v>-0.5060168280173023</v>
      </c>
      <c r="M231" s="6">
        <f t="shared" ref="M231:N231" si="277">(M211-M$212)/M$214</f>
        <v>0.93849631118092691</v>
      </c>
      <c r="N231" s="6">
        <f t="shared" si="277"/>
        <v>1.2783128301784492</v>
      </c>
      <c r="O231" s="6">
        <f t="shared" ref="O231:R231" si="278">(O211-O$212)/O$214</f>
        <v>0.54957941955217349</v>
      </c>
      <c r="P231" s="6">
        <f t="shared" si="278"/>
        <v>0.20359938478981127</v>
      </c>
      <c r="Q231" s="6">
        <f t="shared" si="278"/>
        <v>0.34477586314692688</v>
      </c>
      <c r="R231" s="6">
        <f t="shared" si="278"/>
        <v>-0.18268146288641196</v>
      </c>
      <c r="S231" s="6">
        <f t="shared" si="190"/>
        <v>-0.12756764066176546</v>
      </c>
      <c r="T231" s="6">
        <f t="shared" ref="T231" si="279">IF(S231&lt;0, -SQRT(-S231), SQRT(S231))</f>
        <v>-0.35716612473996673</v>
      </c>
      <c r="U231" s="6">
        <f t="shared" si="213"/>
        <v>-0.24146437831362763</v>
      </c>
      <c r="V231" s="6">
        <f t="shared" ref="V231" si="280">IF(U231&lt;0, -SQRT(-U231), SQRT(U231))</f>
        <v>-0.49139025052765101</v>
      </c>
      <c r="W231" s="6">
        <f t="shared" si="194"/>
        <v>0.36598488916297051</v>
      </c>
      <c r="X231" s="6">
        <f t="shared" si="195"/>
        <v>0.60496684963968939</v>
      </c>
    </row>
  </sheetData>
  <mergeCells count="18">
    <mergeCell ref="S215:T215"/>
    <mergeCell ref="U215:V215"/>
    <mergeCell ref="W215:X215"/>
    <mergeCell ref="S95:T95"/>
    <mergeCell ref="U95:V95"/>
    <mergeCell ref="W95:X95"/>
    <mergeCell ref="S135:T135"/>
    <mergeCell ref="U135:V135"/>
    <mergeCell ref="W135:X135"/>
    <mergeCell ref="S175:T175"/>
    <mergeCell ref="U175:V175"/>
    <mergeCell ref="W175:X175"/>
    <mergeCell ref="S55:T55"/>
    <mergeCell ref="U55:V55"/>
    <mergeCell ref="W55:X55"/>
    <mergeCell ref="S19:T19"/>
    <mergeCell ref="U19:V19"/>
    <mergeCell ref="W19:X19"/>
  </mergeCells>
  <conditionalFormatting sqref="T20:T31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0:V31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0:X31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56:T71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56:V71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56:X71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96:T111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96:V111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96:X111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36:T15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36:V15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36:X151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176:T191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176:V191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176:X19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216:T23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V216:V23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X216:X23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390"/>
  <sheetViews>
    <sheetView topLeftCell="A64" workbookViewId="0">
      <selection activeCell="H87" sqref="H87:L96"/>
    </sheetView>
  </sheetViews>
  <sheetFormatPr defaultRowHeight="12.75"/>
  <cols>
    <col min="1" max="1" width="5" bestFit="1" customWidth="1"/>
    <col min="2" max="2" width="7.5703125" bestFit="1" customWidth="1"/>
    <col min="3" max="3" width="16.140625" style="8" bestFit="1" customWidth="1"/>
    <col min="4" max="4" width="20.85546875" style="8" bestFit="1" customWidth="1"/>
    <col min="5" max="5" width="7.140625" bestFit="1" customWidth="1"/>
    <col min="9" max="9" width="22.42578125" customWidth="1"/>
    <col min="10" max="10" width="17" customWidth="1"/>
    <col min="11" max="11" width="8.140625" customWidth="1"/>
    <col min="12" max="12" width="6.140625" customWidth="1"/>
    <col min="13" max="13" width="12.5703125" bestFit="1" customWidth="1"/>
    <col min="16" max="17" width="16.5703125" customWidth="1"/>
  </cols>
  <sheetData>
    <row r="1" spans="1:20">
      <c r="I1" s="3" t="s">
        <v>1</v>
      </c>
      <c r="J1" t="s">
        <v>40</v>
      </c>
    </row>
    <row r="2" spans="1:20">
      <c r="A2" s="8" t="s">
        <v>1</v>
      </c>
      <c r="B2" s="8" t="s">
        <v>283</v>
      </c>
      <c r="C2" s="8" t="s">
        <v>4</v>
      </c>
      <c r="D2" s="8" t="s">
        <v>284</v>
      </c>
      <c r="E2" s="8" t="s">
        <v>285</v>
      </c>
    </row>
    <row r="3" spans="1:20">
      <c r="A3">
        <v>2012</v>
      </c>
      <c r="B3" s="8" t="s">
        <v>282</v>
      </c>
      <c r="C3" s="8" t="s">
        <v>11</v>
      </c>
      <c r="D3" s="8" t="str">
        <f>C3&amp;" "&amp;A3</f>
        <v>Ben Archer 2012</v>
      </c>
      <c r="E3" s="6">
        <v>-0.41124981748501571</v>
      </c>
      <c r="I3" s="3" t="s">
        <v>286</v>
      </c>
      <c r="J3" s="3" t="s">
        <v>56</v>
      </c>
    </row>
    <row r="4" spans="1:20">
      <c r="A4">
        <v>2012</v>
      </c>
      <c r="B4" s="8" t="s">
        <v>282</v>
      </c>
      <c r="C4" s="8" t="s">
        <v>10</v>
      </c>
      <c r="D4" s="8" t="str">
        <f t="shared" ref="D4:D67" si="0">C4&amp;" "&amp;A4</f>
        <v>Ben Hendy 2012</v>
      </c>
      <c r="E4" s="6">
        <v>0.31733557105729499</v>
      </c>
      <c r="I4" s="3" t="s">
        <v>39</v>
      </c>
      <c r="J4" t="s">
        <v>9</v>
      </c>
      <c r="K4" t="s">
        <v>22</v>
      </c>
      <c r="L4" t="s">
        <v>282</v>
      </c>
      <c r="Q4" t="s">
        <v>39</v>
      </c>
      <c r="R4" t="s">
        <v>9</v>
      </c>
      <c r="S4" t="s">
        <v>22</v>
      </c>
      <c r="T4" t="s">
        <v>282</v>
      </c>
    </row>
    <row r="5" spans="1:20">
      <c r="A5">
        <v>2012</v>
      </c>
      <c r="B5" s="8" t="s">
        <v>282</v>
      </c>
      <c r="C5" s="8" t="s">
        <v>14</v>
      </c>
      <c r="D5" s="8" t="str">
        <f t="shared" si="0"/>
        <v>Chris Braithwaite 2012</v>
      </c>
      <c r="E5" s="6">
        <v>0.83243142875117915</v>
      </c>
      <c r="H5">
        <v>1</v>
      </c>
      <c r="I5" s="4" t="s">
        <v>106</v>
      </c>
      <c r="J5" s="25">
        <v>1.0360047714320857</v>
      </c>
      <c r="K5" s="25">
        <v>-2.6262109185219817E-2</v>
      </c>
      <c r="L5" s="25">
        <v>0.93377283869171224</v>
      </c>
      <c r="P5">
        <v>1</v>
      </c>
      <c r="Q5" s="4" t="s">
        <v>291</v>
      </c>
      <c r="R5" s="25">
        <v>0.67543008378236424</v>
      </c>
      <c r="S5" s="25">
        <v>1.2997221250742093</v>
      </c>
      <c r="T5" s="25">
        <v>0.8290999706850618</v>
      </c>
    </row>
    <row r="6" spans="1:20">
      <c r="A6">
        <v>2012</v>
      </c>
      <c r="B6" s="8" t="s">
        <v>282</v>
      </c>
      <c r="C6" s="8" t="s">
        <v>12</v>
      </c>
      <c r="D6" s="8" t="str">
        <f t="shared" si="0"/>
        <v>Dan Sayles 2012</v>
      </c>
      <c r="E6" s="6">
        <v>0.23036798792330171</v>
      </c>
      <c r="H6">
        <v>2</v>
      </c>
      <c r="I6" s="4" t="s">
        <v>274</v>
      </c>
      <c r="J6" s="25">
        <v>0.82705845825335889</v>
      </c>
      <c r="K6" s="25">
        <v>0.92443896861831598</v>
      </c>
      <c r="L6" s="25">
        <v>0.8477478729558382</v>
      </c>
      <c r="P6">
        <v>2</v>
      </c>
      <c r="Q6" s="4" t="s">
        <v>292</v>
      </c>
      <c r="R6" s="25">
        <v>0.61355770943292431</v>
      </c>
      <c r="S6" s="25">
        <v>0.91950496228367429</v>
      </c>
      <c r="T6" s="25">
        <v>0.68146707291385333</v>
      </c>
    </row>
    <row r="7" spans="1:20">
      <c r="A7">
        <v>2012</v>
      </c>
      <c r="B7" s="8" t="s">
        <v>282</v>
      </c>
      <c r="C7" s="8" t="s">
        <v>20</v>
      </c>
      <c r="D7" s="8" t="str">
        <f t="shared" si="0"/>
        <v>Dan Smith 2012</v>
      </c>
      <c r="E7" s="6">
        <v>0.56920338885230093</v>
      </c>
      <c r="H7">
        <v>3</v>
      </c>
      <c r="I7" s="4" t="s">
        <v>120</v>
      </c>
      <c r="J7" s="25">
        <v>0.82099645527243992</v>
      </c>
      <c r="K7" s="25">
        <v>0.91437033308302629</v>
      </c>
      <c r="L7" s="25">
        <v>0.83929571116487089</v>
      </c>
      <c r="P7">
        <v>3</v>
      </c>
      <c r="Q7" s="4" t="s">
        <v>295</v>
      </c>
      <c r="R7" s="25">
        <v>-0.19054158059160697</v>
      </c>
      <c r="S7" s="25">
        <v>1.3598457790099461</v>
      </c>
      <c r="T7" s="25">
        <v>0.56322522176562395</v>
      </c>
    </row>
    <row r="8" spans="1:20">
      <c r="A8">
        <v>2012</v>
      </c>
      <c r="B8" s="8" t="s">
        <v>282</v>
      </c>
      <c r="C8" s="8" t="s">
        <v>13</v>
      </c>
      <c r="D8" s="8" t="str">
        <f t="shared" si="0"/>
        <v>David Slater 2012</v>
      </c>
      <c r="E8" s="6">
        <v>-0.3538601884667722</v>
      </c>
      <c r="H8">
        <v>4</v>
      </c>
      <c r="I8" s="4" t="s">
        <v>104</v>
      </c>
      <c r="J8" s="25">
        <v>0.71561816235070619</v>
      </c>
      <c r="K8" s="25">
        <v>1.2151339749787606</v>
      </c>
      <c r="L8" s="25">
        <v>0.83243142875117915</v>
      </c>
      <c r="P8">
        <v>4</v>
      </c>
      <c r="Q8" s="4" t="s">
        <v>293</v>
      </c>
      <c r="R8" s="25">
        <v>0.36442099100640024</v>
      </c>
      <c r="S8" s="25">
        <v>1.0121782458107245</v>
      </c>
      <c r="T8" s="25">
        <v>0.54771964582693655</v>
      </c>
    </row>
    <row r="9" spans="1:20">
      <c r="A9">
        <v>2012</v>
      </c>
      <c r="B9" s="8" t="s">
        <v>282</v>
      </c>
      <c r="C9" s="8" t="s">
        <v>17</v>
      </c>
      <c r="D9" s="8" t="str">
        <f t="shared" si="0"/>
        <v>Gareth Simpson 2012</v>
      </c>
      <c r="E9" s="6">
        <v>-0.63486852629967583</v>
      </c>
      <c r="H9">
        <v>5</v>
      </c>
      <c r="I9" s="4" t="s">
        <v>291</v>
      </c>
      <c r="J9" s="25">
        <v>0.67543008378236424</v>
      </c>
      <c r="K9" s="25">
        <v>1.2997221250742093</v>
      </c>
      <c r="L9" s="25">
        <v>0.8290999706850618</v>
      </c>
      <c r="P9">
        <v>5</v>
      </c>
      <c r="Q9" s="4" t="s">
        <v>294</v>
      </c>
      <c r="R9" s="25">
        <v>0.2950394578481127</v>
      </c>
      <c r="S9" s="25">
        <v>0.92335447670359361</v>
      </c>
      <c r="T9" s="25">
        <v>0.48019384958581501</v>
      </c>
    </row>
    <row r="10" spans="1:20">
      <c r="A10">
        <v>2012</v>
      </c>
      <c r="B10" s="8" t="s">
        <v>282</v>
      </c>
      <c r="C10" s="8" t="s">
        <v>18</v>
      </c>
      <c r="D10" s="8" t="str">
        <f t="shared" si="0"/>
        <v>Geoffrey Manboob 2012</v>
      </c>
      <c r="E10" s="6">
        <v>-0.34848314626105048</v>
      </c>
      <c r="H10">
        <v>6</v>
      </c>
      <c r="I10" s="4" t="s">
        <v>276</v>
      </c>
      <c r="J10" s="25">
        <v>0.82393375632364607</v>
      </c>
      <c r="K10" s="25">
        <v>0.81628061641436711</v>
      </c>
      <c r="L10" s="25">
        <v>0.82242267159715809</v>
      </c>
      <c r="P10">
        <v>6</v>
      </c>
      <c r="Q10" s="4" t="s">
        <v>308</v>
      </c>
      <c r="R10" s="25">
        <v>0.34818939177631109</v>
      </c>
      <c r="S10" s="25">
        <v>0.68057571534256045</v>
      </c>
      <c r="T10" s="25">
        <v>0.43026530500958382</v>
      </c>
    </row>
    <row r="11" spans="1:20">
      <c r="A11">
        <v>2012</v>
      </c>
      <c r="B11" s="8" t="s">
        <v>282</v>
      </c>
      <c r="C11" s="8" t="s">
        <v>16</v>
      </c>
      <c r="D11" s="8" t="str">
        <f t="shared" si="0"/>
        <v>Mark Simpson 2012</v>
      </c>
      <c r="E11" s="6">
        <v>-0.59767884227592705</v>
      </c>
      <c r="H11">
        <v>7</v>
      </c>
      <c r="I11" s="4" t="s">
        <v>116</v>
      </c>
      <c r="J11" s="25">
        <v>0.68500747456133915</v>
      </c>
      <c r="K11" s="25">
        <v>1.2102803210979971</v>
      </c>
      <c r="L11" s="25">
        <v>0.8098762825879241</v>
      </c>
      <c r="Q11" s="4"/>
    </row>
    <row r="12" spans="1:20">
      <c r="A12">
        <v>2012</v>
      </c>
      <c r="B12" s="8" t="s">
        <v>282</v>
      </c>
      <c r="C12" s="8" t="s">
        <v>287</v>
      </c>
      <c r="D12" s="8" t="str">
        <f t="shared" si="0"/>
        <v>C - Max Cubberley 2012</v>
      </c>
      <c r="E12" s="6">
        <v>0.68146707291385333</v>
      </c>
      <c r="H12">
        <v>8</v>
      </c>
      <c r="I12" s="4" t="s">
        <v>122</v>
      </c>
      <c r="J12" s="25">
        <v>0.79468644356448903</v>
      </c>
      <c r="K12" s="25">
        <v>0.63804287728300357</v>
      </c>
      <c r="L12" s="25">
        <v>0.76775407872418722</v>
      </c>
      <c r="Q12" s="4"/>
    </row>
    <row r="13" spans="1:20">
      <c r="A13">
        <v>2012</v>
      </c>
      <c r="B13" s="8" t="s">
        <v>282</v>
      </c>
      <c r="C13" s="8" t="s">
        <v>19</v>
      </c>
      <c r="D13" s="8" t="str">
        <f t="shared" si="0"/>
        <v>Mike Elmes 2012</v>
      </c>
      <c r="E13" s="6">
        <v>-0.35260410698141498</v>
      </c>
      <c r="H13">
        <v>9</v>
      </c>
      <c r="I13" s="4" t="s">
        <v>138</v>
      </c>
      <c r="J13" s="25">
        <v>0.73509753417542167</v>
      </c>
      <c r="K13" s="25">
        <v>0.70934794776482135</v>
      </c>
      <c r="L13" s="25">
        <v>0.73033864297472906</v>
      </c>
      <c r="Q13" s="4"/>
    </row>
    <row r="14" spans="1:20">
      <c r="A14">
        <v>2012</v>
      </c>
      <c r="B14" s="8" t="s">
        <v>282</v>
      </c>
      <c r="C14" s="8" t="s">
        <v>15</v>
      </c>
      <c r="D14" s="8" t="str">
        <f t="shared" si="0"/>
        <v>Tim Travers 2012</v>
      </c>
      <c r="E14" s="6">
        <v>-0.55512897666872274</v>
      </c>
      <c r="H14">
        <v>10</v>
      </c>
      <c r="I14" s="4" t="s">
        <v>105</v>
      </c>
      <c r="J14" s="25">
        <v>0.8108490538337384</v>
      </c>
      <c r="K14" s="25">
        <v>-0.34571418312634861</v>
      </c>
      <c r="L14" s="25">
        <v>0.71539480166966807</v>
      </c>
      <c r="Q14" s="4"/>
    </row>
    <row r="15" spans="1:20">
      <c r="A15">
        <v>2012</v>
      </c>
      <c r="B15" s="8" t="s">
        <v>9</v>
      </c>
      <c r="C15" s="8" t="s">
        <v>11</v>
      </c>
      <c r="D15" s="8" t="str">
        <f t="shared" si="0"/>
        <v>Ben Archer 2012</v>
      </c>
      <c r="E15" s="6">
        <v>-0.43099820395387944</v>
      </c>
      <c r="H15">
        <v>11</v>
      </c>
      <c r="I15" s="4" t="s">
        <v>264</v>
      </c>
      <c r="J15" s="25">
        <v>0.8085658331595198</v>
      </c>
      <c r="K15" s="25">
        <v>-0.49148486473508718</v>
      </c>
      <c r="L15" s="25">
        <v>0.69699132804058939</v>
      </c>
    </row>
    <row r="16" spans="1:20">
      <c r="A16">
        <v>2012</v>
      </c>
      <c r="B16" s="8" t="s">
        <v>9</v>
      </c>
      <c r="C16" s="8" t="s">
        <v>10</v>
      </c>
      <c r="D16" s="8" t="str">
        <f t="shared" si="0"/>
        <v>Ben Hendy 2012</v>
      </c>
      <c r="E16" s="6">
        <v>0.25154286944792958</v>
      </c>
      <c r="H16">
        <v>12</v>
      </c>
      <c r="I16" s="4" t="s">
        <v>292</v>
      </c>
      <c r="J16" s="25">
        <v>0.61355770943292431</v>
      </c>
      <c r="K16" s="25">
        <v>0.91950496228367429</v>
      </c>
      <c r="L16" s="25">
        <v>0.68146707291385333</v>
      </c>
    </row>
    <row r="17" spans="1:12">
      <c r="A17">
        <v>2012</v>
      </c>
      <c r="B17" s="8" t="s">
        <v>9</v>
      </c>
      <c r="C17" s="8" t="s">
        <v>14</v>
      </c>
      <c r="D17" s="8" t="str">
        <f t="shared" si="0"/>
        <v>Chris Braithwaite 2012</v>
      </c>
      <c r="E17" s="6">
        <v>0.71561816235070619</v>
      </c>
      <c r="H17">
        <v>13</v>
      </c>
      <c r="I17" s="4" t="s">
        <v>111</v>
      </c>
      <c r="J17" s="25">
        <v>0.60420011923058137</v>
      </c>
      <c r="K17" s="25">
        <v>0.92589947251254501</v>
      </c>
      <c r="L17" s="25">
        <v>0.67627752682489106</v>
      </c>
    </row>
    <row r="18" spans="1:12">
      <c r="A18">
        <v>2012</v>
      </c>
      <c r="B18" s="8" t="s">
        <v>9</v>
      </c>
      <c r="C18" s="8" t="s">
        <v>12</v>
      </c>
      <c r="D18" s="8" t="str">
        <f t="shared" si="0"/>
        <v>Dan Sayles 2012</v>
      </c>
      <c r="E18" s="6">
        <v>0.18159495092401451</v>
      </c>
      <c r="H18">
        <v>14</v>
      </c>
      <c r="I18" s="4" t="s">
        <v>137</v>
      </c>
      <c r="J18" s="25">
        <v>0.65655414889699681</v>
      </c>
      <c r="K18" s="25">
        <v>0.64611156144793391</v>
      </c>
      <c r="L18" s="25">
        <v>0.65460885292049786</v>
      </c>
    </row>
    <row r="19" spans="1:12">
      <c r="A19">
        <v>2012</v>
      </c>
      <c r="B19" s="8" t="s">
        <v>9</v>
      </c>
      <c r="C19" s="8" t="s">
        <v>20</v>
      </c>
      <c r="D19" s="8" t="str">
        <f t="shared" si="0"/>
        <v>Dan Smith 2012</v>
      </c>
      <c r="E19" s="6">
        <v>0.65382640005044268</v>
      </c>
      <c r="H19">
        <v>15</v>
      </c>
      <c r="I19" s="4" t="s">
        <v>154</v>
      </c>
      <c r="J19" s="25">
        <v>0.5756395348541421</v>
      </c>
      <c r="K19" s="25">
        <v>0.83431879146609023</v>
      </c>
      <c r="L19" s="25">
        <v>0.63225562969580007</v>
      </c>
    </row>
    <row r="20" spans="1:12">
      <c r="A20">
        <v>2012</v>
      </c>
      <c r="B20" s="8" t="s">
        <v>9</v>
      </c>
      <c r="C20" s="8" t="s">
        <v>13</v>
      </c>
      <c r="D20" s="8" t="str">
        <f t="shared" si="0"/>
        <v>David Slater 2012</v>
      </c>
      <c r="E20" s="6">
        <v>-0.17517007258340031</v>
      </c>
      <c r="H20">
        <v>16</v>
      </c>
      <c r="I20" s="4" t="s">
        <v>134</v>
      </c>
      <c r="J20" s="25">
        <v>0.64952893066912432</v>
      </c>
      <c r="K20" s="25">
        <v>0.50589453384576433</v>
      </c>
      <c r="L20" s="25">
        <v>0.62511647170824092</v>
      </c>
    </row>
    <row r="21" spans="1:12">
      <c r="A21">
        <v>2012</v>
      </c>
      <c r="B21" s="8" t="s">
        <v>9</v>
      </c>
      <c r="C21" s="8" t="s">
        <v>17</v>
      </c>
      <c r="D21" s="8" t="str">
        <f t="shared" si="0"/>
        <v>Gareth Simpson 2012</v>
      </c>
      <c r="E21" s="6">
        <v>-0.4024353936664618</v>
      </c>
      <c r="H21">
        <v>17</v>
      </c>
      <c r="I21" s="4" t="s">
        <v>109</v>
      </c>
      <c r="J21" s="25">
        <v>0.6452309480975833</v>
      </c>
      <c r="K21" s="25">
        <v>0.2637570005110848</v>
      </c>
      <c r="L21" s="25">
        <v>0.59271103620006071</v>
      </c>
    </row>
    <row r="22" spans="1:12">
      <c r="A22">
        <v>2012</v>
      </c>
      <c r="B22" s="8" t="s">
        <v>9</v>
      </c>
      <c r="C22" s="8" t="s">
        <v>18</v>
      </c>
      <c r="D22" s="8" t="str">
        <f t="shared" si="0"/>
        <v>Geoffrey Manboob 2012</v>
      </c>
      <c r="E22" s="6">
        <v>-0.51605725119656243</v>
      </c>
      <c r="H22">
        <v>18</v>
      </c>
      <c r="I22" s="4" t="s">
        <v>115</v>
      </c>
      <c r="J22" s="25">
        <v>0.65382640005044268</v>
      </c>
      <c r="K22" s="25">
        <v>-0.59053747976899118</v>
      </c>
      <c r="L22" s="25">
        <v>0.56920338885230093</v>
      </c>
    </row>
    <row r="23" spans="1:12">
      <c r="A23">
        <v>2012</v>
      </c>
      <c r="B23" s="8" t="s">
        <v>9</v>
      </c>
      <c r="C23" s="8" t="s">
        <v>16</v>
      </c>
      <c r="D23" s="8" t="str">
        <f t="shared" si="0"/>
        <v>Mark Simpson 2012</v>
      </c>
      <c r="E23" s="6">
        <v>-0.52525278564288558</v>
      </c>
      <c r="H23">
        <v>19</v>
      </c>
      <c r="I23" s="4" t="s">
        <v>295</v>
      </c>
      <c r="J23" s="25">
        <v>-0.19054158059160697</v>
      </c>
      <c r="K23" s="25">
        <v>1.3598457790099461</v>
      </c>
      <c r="L23" s="25">
        <v>0.56322522176562395</v>
      </c>
    </row>
    <row r="24" spans="1:12">
      <c r="A24">
        <v>2012</v>
      </c>
      <c r="B24" s="8" t="s">
        <v>9</v>
      </c>
      <c r="C24" s="8" t="s">
        <v>287</v>
      </c>
      <c r="D24" s="8" t="str">
        <f t="shared" si="0"/>
        <v>C - Max Cubberley 2012</v>
      </c>
      <c r="E24" s="6">
        <v>0.61355770943292431</v>
      </c>
      <c r="H24">
        <v>20</v>
      </c>
      <c r="I24" s="4" t="s">
        <v>156</v>
      </c>
      <c r="J24" s="25">
        <v>0.25453887858882568</v>
      </c>
      <c r="K24" s="25">
        <v>1.1714278327490655</v>
      </c>
      <c r="L24" s="25">
        <v>0.55672030855324117</v>
      </c>
    </row>
    <row r="25" spans="1:12">
      <c r="A25">
        <v>2012</v>
      </c>
      <c r="B25" s="8" t="s">
        <v>9</v>
      </c>
      <c r="C25" s="8" t="s">
        <v>19</v>
      </c>
      <c r="D25" s="8" t="str">
        <f t="shared" si="0"/>
        <v>Mike Elmes 2012</v>
      </c>
      <c r="E25" s="6">
        <v>-0.50553639007485374</v>
      </c>
      <c r="H25">
        <v>21</v>
      </c>
      <c r="I25" s="4" t="s">
        <v>148</v>
      </c>
      <c r="J25" s="25">
        <v>0.5413474827053576</v>
      </c>
      <c r="K25" s="25">
        <v>0.60543294125091895</v>
      </c>
      <c r="L25" s="25">
        <v>0.55392854911891465</v>
      </c>
    </row>
    <row r="26" spans="1:12">
      <c r="A26">
        <v>2012</v>
      </c>
      <c r="B26" s="8" t="s">
        <v>9</v>
      </c>
      <c r="C26" s="8" t="s">
        <v>15</v>
      </c>
      <c r="D26" s="8" t="str">
        <f t="shared" si="0"/>
        <v>Tim Travers 2012</v>
      </c>
      <c r="E26" s="6">
        <v>-0.48593317505701494</v>
      </c>
      <c r="H26">
        <v>22</v>
      </c>
      <c r="I26" s="4" t="s">
        <v>169</v>
      </c>
      <c r="J26" s="25">
        <v>0.54456440195118538</v>
      </c>
      <c r="K26" s="25">
        <v>0.5926866470734431</v>
      </c>
      <c r="L26" s="25">
        <v>0.55390587124525048</v>
      </c>
    </row>
    <row r="27" spans="1:12">
      <c r="A27">
        <v>2012</v>
      </c>
      <c r="B27" s="8" t="s">
        <v>22</v>
      </c>
      <c r="C27" s="8" t="s">
        <v>11</v>
      </c>
      <c r="D27" s="8" t="str">
        <f t="shared" si="0"/>
        <v>Ben Archer 2012</v>
      </c>
      <c r="E27" s="6">
        <v>-0.31152834250633382</v>
      </c>
      <c r="H27">
        <v>23</v>
      </c>
      <c r="I27" s="4" t="s">
        <v>293</v>
      </c>
      <c r="J27" s="25">
        <v>0.36442099100640024</v>
      </c>
      <c r="K27" s="25">
        <v>1.0121782458107245</v>
      </c>
      <c r="L27" s="25">
        <v>0.54771964582693655</v>
      </c>
    </row>
    <row r="28" spans="1:12">
      <c r="A28">
        <v>2012</v>
      </c>
      <c r="B28" s="8" t="s">
        <v>22</v>
      </c>
      <c r="C28" s="8" t="s">
        <v>10</v>
      </c>
      <c r="D28" s="8" t="str">
        <f t="shared" si="0"/>
        <v>Ben Hendy 2012</v>
      </c>
      <c r="E28" s="6">
        <v>0.5865016507490054</v>
      </c>
      <c r="H28">
        <v>24</v>
      </c>
      <c r="I28" s="4" t="s">
        <v>151</v>
      </c>
      <c r="J28" s="25">
        <v>0.63035810120070335</v>
      </c>
      <c r="K28" s="25">
        <v>-0.47197009476509721</v>
      </c>
      <c r="L28" s="25">
        <v>0.53017096615643156</v>
      </c>
    </row>
    <row r="29" spans="1:12">
      <c r="A29">
        <v>2012</v>
      </c>
      <c r="B29" s="8" t="s">
        <v>22</v>
      </c>
      <c r="C29" s="8" t="s">
        <v>14</v>
      </c>
      <c r="D29" s="8" t="str">
        <f t="shared" si="0"/>
        <v>Chris Braithwaite 2012</v>
      </c>
      <c r="E29" s="6">
        <v>1.2151339749787606</v>
      </c>
      <c r="H29">
        <v>25</v>
      </c>
      <c r="I29" s="4" t="s">
        <v>135</v>
      </c>
      <c r="J29" s="25">
        <v>0.59431585089185379</v>
      </c>
      <c r="K29" s="25">
        <v>-0.21466312625333384</v>
      </c>
      <c r="L29" s="25">
        <v>0.5275833183464036</v>
      </c>
    </row>
    <row r="30" spans="1:12">
      <c r="A30">
        <v>2012</v>
      </c>
      <c r="B30" s="8" t="s">
        <v>22</v>
      </c>
      <c r="C30" s="8" t="s">
        <v>12</v>
      </c>
      <c r="D30" s="8" t="str">
        <f t="shared" si="0"/>
        <v>Dan Sayles 2012</v>
      </c>
      <c r="E30" s="6">
        <v>0.37434971045046883</v>
      </c>
      <c r="H30">
        <v>26</v>
      </c>
      <c r="I30" s="4" t="s">
        <v>98</v>
      </c>
      <c r="J30" s="25">
        <v>0.64454822890268204</v>
      </c>
      <c r="K30" s="25">
        <v>-0.65248008032038252</v>
      </c>
      <c r="L30" s="25">
        <v>0.5076638089274681</v>
      </c>
    </row>
    <row r="31" spans="1:12">
      <c r="A31">
        <v>2012</v>
      </c>
      <c r="B31" s="8" t="s">
        <v>22</v>
      </c>
      <c r="C31" s="8" t="s">
        <v>20</v>
      </c>
      <c r="D31" s="8" t="str">
        <f t="shared" si="0"/>
        <v>Dan Smith 2012</v>
      </c>
      <c r="E31" s="6">
        <v>-0.59053747976899118</v>
      </c>
      <c r="H31">
        <v>27</v>
      </c>
      <c r="I31" s="4" t="s">
        <v>149</v>
      </c>
      <c r="J31" s="25">
        <v>0.50057298932514804</v>
      </c>
      <c r="K31" s="25">
        <v>0.41633875172687479</v>
      </c>
      <c r="L31" s="25">
        <v>0.48589267062756319</v>
      </c>
    </row>
    <row r="32" spans="1:12">
      <c r="A32">
        <v>2012</v>
      </c>
      <c r="B32" s="8" t="s">
        <v>22</v>
      </c>
      <c r="C32" s="8" t="s">
        <v>13</v>
      </c>
      <c r="D32" s="8" t="str">
        <f t="shared" si="0"/>
        <v>David Slater 2012</v>
      </c>
      <c r="E32" s="6">
        <v>-0.73133971163257971</v>
      </c>
      <c r="H32">
        <v>28</v>
      </c>
      <c r="I32" s="4" t="s">
        <v>294</v>
      </c>
      <c r="J32" s="25">
        <v>0.2950394578481127</v>
      </c>
      <c r="K32" s="25">
        <v>0.92335447670359361</v>
      </c>
      <c r="L32" s="25">
        <v>0.48019384958581501</v>
      </c>
    </row>
    <row r="33" spans="1:12">
      <c r="A33">
        <v>2012</v>
      </c>
      <c r="B33" s="8" t="s">
        <v>22</v>
      </c>
      <c r="C33" s="8" t="s">
        <v>17</v>
      </c>
      <c r="D33" s="8" t="str">
        <f t="shared" si="0"/>
        <v>Gareth Simpson 2012</v>
      </c>
      <c r="E33" s="6">
        <v>-1.2032627216577314</v>
      </c>
      <c r="H33">
        <v>29</v>
      </c>
      <c r="I33" s="4" t="s">
        <v>103</v>
      </c>
      <c r="J33" s="25">
        <v>0.40654320958637608</v>
      </c>
      <c r="K33" s="25">
        <v>0.69452411119883783</v>
      </c>
      <c r="L33" s="25">
        <v>0.47405809108034852</v>
      </c>
    </row>
    <row r="34" spans="1:12">
      <c r="A34">
        <v>2012</v>
      </c>
      <c r="B34" s="8" t="s">
        <v>22</v>
      </c>
      <c r="C34" s="8" t="s">
        <v>18</v>
      </c>
      <c r="D34" s="8" t="str">
        <f t="shared" si="0"/>
        <v>Geoffrey Manboob 2012</v>
      </c>
      <c r="E34" s="6">
        <v>0.71158229156698449</v>
      </c>
      <c r="H34">
        <v>30</v>
      </c>
      <c r="I34" s="4" t="s">
        <v>139</v>
      </c>
      <c r="J34" s="25">
        <v>0.36997391994630929</v>
      </c>
      <c r="K34" s="25">
        <v>0.74512987181526058</v>
      </c>
      <c r="L34" s="25">
        <v>0.46402483071625428</v>
      </c>
    </row>
    <row r="35" spans="1:12">
      <c r="A35">
        <v>2012</v>
      </c>
      <c r="B35" s="8" t="s">
        <v>22</v>
      </c>
      <c r="C35" s="8" t="s">
        <v>16</v>
      </c>
      <c r="D35" s="8" t="str">
        <f t="shared" si="0"/>
        <v>Mark Simpson 2012</v>
      </c>
      <c r="E35" s="6">
        <v>-0.84240600293360823</v>
      </c>
      <c r="H35">
        <v>31</v>
      </c>
      <c r="I35" s="4" t="s">
        <v>267</v>
      </c>
      <c r="J35" s="25">
        <v>0.30246994695551205</v>
      </c>
      <c r="K35" s="25">
        <v>0.83232838953318466</v>
      </c>
      <c r="L35" s="25">
        <v>0.45174846045262534</v>
      </c>
    </row>
    <row r="36" spans="1:12">
      <c r="A36">
        <v>2012</v>
      </c>
      <c r="B36" s="8" t="s">
        <v>22</v>
      </c>
      <c r="C36" s="8" t="s">
        <v>287</v>
      </c>
      <c r="D36" s="8" t="str">
        <f t="shared" si="0"/>
        <v>C - Max Cubberley 2012</v>
      </c>
      <c r="E36" s="6">
        <v>0.91950496228367429</v>
      </c>
      <c r="H36">
        <v>32</v>
      </c>
      <c r="I36" s="4" t="s">
        <v>113</v>
      </c>
      <c r="J36" s="25">
        <v>0.43287728747177334</v>
      </c>
      <c r="K36" s="25">
        <v>0.50506669892499723</v>
      </c>
      <c r="L36" s="25">
        <v>0.44730112963786384</v>
      </c>
    </row>
    <row r="37" spans="1:12">
      <c r="A37">
        <v>2012</v>
      </c>
      <c r="B37" s="8" t="s">
        <v>22</v>
      </c>
      <c r="C37" s="8" t="s">
        <v>19</v>
      </c>
      <c r="D37" s="8" t="str">
        <f t="shared" si="0"/>
        <v>Mike Elmes 2012</v>
      </c>
      <c r="E37" s="6">
        <v>0.66660759116747548</v>
      </c>
      <c r="H37">
        <v>33</v>
      </c>
      <c r="I37" s="4" t="s">
        <v>308</v>
      </c>
      <c r="J37" s="25">
        <v>0.34818939177631109</v>
      </c>
      <c r="K37" s="25">
        <v>0.68057571534256045</v>
      </c>
      <c r="L37" s="25">
        <v>0.43026530500958382</v>
      </c>
    </row>
    <row r="38" spans="1:12">
      <c r="A38">
        <v>2012</v>
      </c>
      <c r="B38" s="8" t="s">
        <v>22</v>
      </c>
      <c r="C38" s="8" t="s">
        <v>15</v>
      </c>
      <c r="D38" s="8" t="str">
        <f t="shared" si="0"/>
        <v>Tim Travers 2012</v>
      </c>
      <c r="E38" s="6">
        <v>-0.78760972436085031</v>
      </c>
      <c r="H38">
        <v>34</v>
      </c>
      <c r="I38" s="4" t="s">
        <v>131</v>
      </c>
      <c r="J38" s="25">
        <v>0.43808812379993189</v>
      </c>
      <c r="K38" s="25">
        <v>0.39129189912360945</v>
      </c>
      <c r="L38" s="25">
        <v>0.42970220107566659</v>
      </c>
    </row>
    <row r="39" spans="1:12">
      <c r="A39">
        <v>2013</v>
      </c>
      <c r="B39" s="8" t="s">
        <v>282</v>
      </c>
      <c r="C39" s="8" t="s">
        <v>11</v>
      </c>
      <c r="D39" s="8" t="str">
        <f t="shared" si="0"/>
        <v>Ben Archer 2013</v>
      </c>
      <c r="E39" s="6">
        <v>-0.30565640279011791</v>
      </c>
      <c r="H39">
        <v>35</v>
      </c>
      <c r="I39" s="4" t="s">
        <v>277</v>
      </c>
      <c r="J39" s="25">
        <v>0.40395161719280848</v>
      </c>
      <c r="K39" s="25">
        <v>0.50556029020041493</v>
      </c>
      <c r="L39" s="25">
        <v>0.42473620261765244</v>
      </c>
    </row>
    <row r="40" spans="1:12">
      <c r="A40">
        <v>2013</v>
      </c>
      <c r="B40" s="8" t="s">
        <v>282</v>
      </c>
      <c r="C40" s="8" t="s">
        <v>10</v>
      </c>
      <c r="D40" s="8" t="str">
        <f t="shared" si="0"/>
        <v>Ben Hendy 2013</v>
      </c>
      <c r="E40" s="6">
        <v>-0.88532166032345472</v>
      </c>
      <c r="H40">
        <v>36</v>
      </c>
      <c r="I40" s="4" t="s">
        <v>273</v>
      </c>
      <c r="J40" s="25">
        <v>5.5781382903746859E-2</v>
      </c>
      <c r="K40" s="25">
        <v>0.94716814887336254</v>
      </c>
      <c r="L40" s="25">
        <v>0.41293984623390262</v>
      </c>
    </row>
    <row r="41" spans="1:12">
      <c r="A41">
        <v>2013</v>
      </c>
      <c r="B41" s="8" t="s">
        <v>282</v>
      </c>
      <c r="C41" s="8" t="s">
        <v>14</v>
      </c>
      <c r="D41" s="8" t="str">
        <f t="shared" si="0"/>
        <v>Chris Braithwaite 2013</v>
      </c>
      <c r="E41" s="6">
        <v>0.71539480166966807</v>
      </c>
      <c r="H41">
        <v>37</v>
      </c>
      <c r="I41" s="4" t="s">
        <v>152</v>
      </c>
      <c r="J41" s="25">
        <v>0.36101939360055729</v>
      </c>
      <c r="K41" s="25">
        <v>0.56266823026860047</v>
      </c>
      <c r="L41" s="25">
        <v>0.40652042117256237</v>
      </c>
    </row>
    <row r="42" spans="1:12">
      <c r="A42">
        <v>2013</v>
      </c>
      <c r="B42" s="8" t="s">
        <v>282</v>
      </c>
      <c r="C42" s="8" t="s">
        <v>12</v>
      </c>
      <c r="D42" s="8" t="str">
        <f t="shared" si="0"/>
        <v>Dan Sayles 2013</v>
      </c>
      <c r="E42" s="6">
        <v>0.67627752682489106</v>
      </c>
      <c r="H42">
        <v>38</v>
      </c>
      <c r="I42" s="4" t="s">
        <v>112</v>
      </c>
      <c r="J42" s="25">
        <v>0.36240620474463564</v>
      </c>
      <c r="K42" s="25">
        <v>0.51963694890957268</v>
      </c>
      <c r="L42" s="25">
        <v>0.39666303553067006</v>
      </c>
    </row>
    <row r="43" spans="1:12">
      <c r="A43">
        <v>2013</v>
      </c>
      <c r="B43" s="8" t="s">
        <v>282</v>
      </c>
      <c r="C43" s="8" t="s">
        <v>20</v>
      </c>
      <c r="D43" s="8" t="str">
        <f t="shared" si="0"/>
        <v>Dan Smith 2013</v>
      </c>
      <c r="E43" s="6">
        <v>0.8098762825879241</v>
      </c>
      <c r="H43">
        <v>39</v>
      </c>
      <c r="I43" s="4" t="s">
        <v>165</v>
      </c>
      <c r="J43" s="25">
        <v>0.35132183780766979</v>
      </c>
      <c r="K43" s="25">
        <v>0.48242709194279249</v>
      </c>
      <c r="L43" s="25">
        <v>0.3793711190483865</v>
      </c>
    </row>
    <row r="44" spans="1:12">
      <c r="A44">
        <v>2013</v>
      </c>
      <c r="B44" s="8" t="s">
        <v>282</v>
      </c>
      <c r="C44" s="8" t="s">
        <v>13</v>
      </c>
      <c r="D44" s="8" t="str">
        <f t="shared" si="0"/>
        <v>David Slater 2013</v>
      </c>
      <c r="E44" s="6">
        <v>0.83929571116487089</v>
      </c>
      <c r="H44">
        <v>40</v>
      </c>
      <c r="I44" s="4" t="s">
        <v>99</v>
      </c>
      <c r="J44" s="25">
        <v>0.25154286944792958</v>
      </c>
      <c r="K44" s="25">
        <v>0.5865016507490054</v>
      </c>
      <c r="L44" s="25">
        <v>0.31733557105729499</v>
      </c>
    </row>
    <row r="45" spans="1:12">
      <c r="A45">
        <v>2013</v>
      </c>
      <c r="B45" s="8" t="s">
        <v>282</v>
      </c>
      <c r="C45" s="8" t="s">
        <v>18</v>
      </c>
      <c r="D45" s="8" t="str">
        <f t="shared" si="0"/>
        <v>Geoffrey Manboob 2013</v>
      </c>
      <c r="E45" s="6">
        <v>-0.8576549408480163</v>
      </c>
      <c r="H45">
        <v>41</v>
      </c>
      <c r="I45" s="4" t="s">
        <v>128</v>
      </c>
      <c r="J45" s="25">
        <v>0.51636384091925347</v>
      </c>
      <c r="K45" s="25">
        <v>-0.81783940695569712</v>
      </c>
      <c r="L45" s="25">
        <v>0.30203757258064701</v>
      </c>
    </row>
    <row r="46" spans="1:12">
      <c r="A46">
        <v>2013</v>
      </c>
      <c r="B46" s="8" t="s">
        <v>282</v>
      </c>
      <c r="C46" s="8" t="s">
        <v>31</v>
      </c>
      <c r="D46" s="8" t="str">
        <f t="shared" si="0"/>
        <v>Ian Kulkowski 2013</v>
      </c>
      <c r="E46" s="6">
        <v>-0.53347483636033055</v>
      </c>
      <c r="H46">
        <v>42</v>
      </c>
      <c r="I46" s="4" t="s">
        <v>275</v>
      </c>
      <c r="J46" s="25">
        <v>0.35084920198237446</v>
      </c>
      <c r="K46" s="25">
        <v>-0.2700175775326823</v>
      </c>
      <c r="L46" s="25">
        <v>0.29366308818579284</v>
      </c>
    </row>
    <row r="47" spans="1:12">
      <c r="A47">
        <v>2013</v>
      </c>
      <c r="B47" s="8" t="s">
        <v>282</v>
      </c>
      <c r="C47" s="8" t="s">
        <v>28</v>
      </c>
      <c r="D47" s="8" t="str">
        <f t="shared" si="0"/>
        <v>James Goodson 2013</v>
      </c>
      <c r="E47" s="6">
        <v>0.62511647170824092</v>
      </c>
      <c r="H47">
        <v>43</v>
      </c>
      <c r="I47" s="4" t="s">
        <v>110</v>
      </c>
      <c r="J47" s="25">
        <v>0.18159495092401451</v>
      </c>
      <c r="K47" s="25">
        <v>0.37434971045046883</v>
      </c>
      <c r="L47" s="25">
        <v>0.23036798792330171</v>
      </c>
    </row>
    <row r="48" spans="1:12">
      <c r="A48">
        <v>2013</v>
      </c>
      <c r="B48" s="8" t="s">
        <v>282</v>
      </c>
      <c r="C48" s="8" t="s">
        <v>30</v>
      </c>
      <c r="D48" s="8" t="str">
        <f t="shared" si="0"/>
        <v>Jay Kelly 2013</v>
      </c>
      <c r="E48" s="6">
        <v>-0.7459201712091863</v>
      </c>
      <c r="H48">
        <v>44</v>
      </c>
      <c r="I48" s="4" t="s">
        <v>163</v>
      </c>
      <c r="J48" s="25">
        <v>-0.16766969443308949</v>
      </c>
      <c r="K48" s="25">
        <v>0.46847717056627952</v>
      </c>
      <c r="L48" s="25">
        <v>0.13531027640635987</v>
      </c>
    </row>
    <row r="49" spans="1:12">
      <c r="A49">
        <v>2013</v>
      </c>
      <c r="B49" s="8" t="s">
        <v>282</v>
      </c>
      <c r="C49" s="8" t="s">
        <v>16</v>
      </c>
      <c r="D49" s="8" t="str">
        <f t="shared" si="0"/>
        <v>Mark Simpson 2013</v>
      </c>
      <c r="E49" s="6">
        <v>-0.342794028008094</v>
      </c>
      <c r="H49">
        <v>45</v>
      </c>
      <c r="I49" s="4" t="s">
        <v>141</v>
      </c>
      <c r="J49" s="25">
        <v>-0.49152621215914311</v>
      </c>
      <c r="K49" s="25">
        <v>1.0206089442014674</v>
      </c>
      <c r="L49" s="25">
        <v>-3.1470594570162602E-2</v>
      </c>
    </row>
    <row r="50" spans="1:12">
      <c r="A50">
        <v>2013</v>
      </c>
      <c r="B50" s="8" t="s">
        <v>282</v>
      </c>
      <c r="C50" s="8" t="s">
        <v>26</v>
      </c>
      <c r="D50" s="8" t="str">
        <f t="shared" si="0"/>
        <v>Mat Ward 2013</v>
      </c>
      <c r="E50" s="6">
        <v>0.48589267062756319</v>
      </c>
      <c r="H50">
        <v>46</v>
      </c>
      <c r="I50" s="4" t="s">
        <v>278</v>
      </c>
      <c r="J50" s="25">
        <v>-0.29375123109960366</v>
      </c>
      <c r="K50" s="25">
        <v>0.49103751522412153</v>
      </c>
      <c r="L50" s="25">
        <v>-0.15857620757338026</v>
      </c>
    </row>
    <row r="51" spans="1:12">
      <c r="A51">
        <v>2013</v>
      </c>
      <c r="B51" s="8" t="s">
        <v>282</v>
      </c>
      <c r="C51" s="8" t="s">
        <v>21</v>
      </c>
      <c r="D51" s="8" t="str">
        <f t="shared" si="0"/>
        <v>Max Cubberley 2013</v>
      </c>
      <c r="E51" s="6">
        <v>0.63225562969580007</v>
      </c>
      <c r="H51">
        <v>47</v>
      </c>
      <c r="I51" s="4" t="s">
        <v>270</v>
      </c>
      <c r="J51" s="25">
        <v>-0.22511261167082089</v>
      </c>
      <c r="K51" s="25">
        <v>-0.36643079866605804</v>
      </c>
      <c r="L51" s="25">
        <v>-0.25783026842971851</v>
      </c>
    </row>
    <row r="52" spans="1:12">
      <c r="A52">
        <v>2013</v>
      </c>
      <c r="B52" s="8" t="s">
        <v>282</v>
      </c>
      <c r="C52" s="8" t="s">
        <v>25</v>
      </c>
      <c r="D52" s="8" t="str">
        <f t="shared" si="0"/>
        <v>Neil Hawke 2013</v>
      </c>
      <c r="E52" s="6">
        <v>-0.51283936709221911</v>
      </c>
      <c r="H52">
        <v>48</v>
      </c>
      <c r="I52" s="4" t="s">
        <v>133</v>
      </c>
      <c r="J52" s="25">
        <v>-0.26342555425696335</v>
      </c>
      <c r="K52" s="25">
        <v>-0.37706424061444938</v>
      </c>
      <c r="L52" s="25">
        <v>-0.28816679403093776</v>
      </c>
    </row>
    <row r="53" spans="1:12">
      <c r="A53">
        <v>2013</v>
      </c>
      <c r="B53" s="8" t="s">
        <v>282</v>
      </c>
      <c r="C53" s="8" t="s">
        <v>288</v>
      </c>
      <c r="D53" s="8" t="str">
        <f t="shared" si="0"/>
        <v>C - Pete Conaghan 2013</v>
      </c>
      <c r="E53" s="6">
        <v>0.48019384958581501</v>
      </c>
      <c r="H53">
        <v>49</v>
      </c>
      <c r="I53" s="4" t="s">
        <v>97</v>
      </c>
      <c r="J53" s="25">
        <v>0.24091759885851999</v>
      </c>
      <c r="K53" s="25">
        <v>-0.86590033063517746</v>
      </c>
      <c r="L53" s="25">
        <v>-0.30565640279011791</v>
      </c>
    </row>
    <row r="54" spans="1:12">
      <c r="A54">
        <v>2013</v>
      </c>
      <c r="B54" s="8" t="s">
        <v>282</v>
      </c>
      <c r="C54" s="8" t="s">
        <v>29</v>
      </c>
      <c r="D54" s="8" t="str">
        <f t="shared" si="0"/>
        <v>Philip Malcolm 2013</v>
      </c>
      <c r="E54" s="6">
        <v>-0.86738512966600156</v>
      </c>
      <c r="H54">
        <v>50</v>
      </c>
      <c r="I54" s="4" t="s">
        <v>132</v>
      </c>
      <c r="J54" s="25">
        <v>-0.19842444767087294</v>
      </c>
      <c r="K54" s="25">
        <v>-0.57660041840066301</v>
      </c>
      <c r="L54" s="25">
        <v>-0.30712818233341532</v>
      </c>
    </row>
    <row r="55" spans="1:12">
      <c r="A55">
        <v>2013</v>
      </c>
      <c r="B55" s="8" t="s">
        <v>9</v>
      </c>
      <c r="C55" s="8" t="s">
        <v>11</v>
      </c>
      <c r="D55" s="8" t="str">
        <f t="shared" si="0"/>
        <v>Ben Archer 2013</v>
      </c>
      <c r="E55" s="6">
        <v>0.24091759885851999</v>
      </c>
      <c r="H55">
        <v>51</v>
      </c>
      <c r="I55" s="4" t="s">
        <v>142</v>
      </c>
      <c r="J55" s="25">
        <v>-0.36722870144601988</v>
      </c>
      <c r="K55" s="25">
        <v>0.24070963136457843</v>
      </c>
      <c r="L55" s="25">
        <v>-0.31417715636041599</v>
      </c>
    </row>
    <row r="56" spans="1:12">
      <c r="A56">
        <v>2013</v>
      </c>
      <c r="B56" s="8" t="s">
        <v>9</v>
      </c>
      <c r="C56" s="8" t="s">
        <v>10</v>
      </c>
      <c r="D56" s="8" t="str">
        <f t="shared" si="0"/>
        <v>Ben Hendy 2013</v>
      </c>
      <c r="E56" s="6">
        <v>-0.85011106837430617</v>
      </c>
      <c r="H56">
        <v>52</v>
      </c>
      <c r="I56" s="4" t="s">
        <v>170</v>
      </c>
      <c r="J56" s="25">
        <v>0.12966401789938781</v>
      </c>
      <c r="K56" s="25">
        <v>-0.7902506450006388</v>
      </c>
      <c r="L56" s="25">
        <v>-0.32160946792851608</v>
      </c>
    </row>
    <row r="57" spans="1:12">
      <c r="A57">
        <v>2013</v>
      </c>
      <c r="B57" s="8" t="s">
        <v>9</v>
      </c>
      <c r="C57" s="8" t="s">
        <v>14</v>
      </c>
      <c r="D57" s="8" t="str">
        <f t="shared" si="0"/>
        <v>Chris Braithwaite 2013</v>
      </c>
      <c r="E57" s="6">
        <v>0.8108490538337384</v>
      </c>
      <c r="H57">
        <v>53</v>
      </c>
      <c r="I57" s="4" t="s">
        <v>168</v>
      </c>
      <c r="J57" s="25">
        <v>-0.36348148219485693</v>
      </c>
      <c r="K57" s="25">
        <v>-0.1633537145632655</v>
      </c>
      <c r="L57" s="25">
        <v>-0.33518628690497071</v>
      </c>
    </row>
    <row r="58" spans="1:12">
      <c r="A58">
        <v>2013</v>
      </c>
      <c r="B58" s="8" t="s">
        <v>9</v>
      </c>
      <c r="C58" s="8" t="s">
        <v>12</v>
      </c>
      <c r="D58" s="8" t="str">
        <f t="shared" si="0"/>
        <v>Dan Sayles 2013</v>
      </c>
      <c r="E58" s="6">
        <v>0.60420011923058137</v>
      </c>
      <c r="H58">
        <v>54</v>
      </c>
      <c r="I58" s="4" t="s">
        <v>121</v>
      </c>
      <c r="J58" s="25">
        <v>0.209502402203467</v>
      </c>
      <c r="K58" s="25">
        <v>-0.89915899259344512</v>
      </c>
      <c r="L58" s="25">
        <v>-0.34048442943544377</v>
      </c>
    </row>
    <row r="59" spans="1:12">
      <c r="A59">
        <v>2013</v>
      </c>
      <c r="B59" s="8" t="s">
        <v>9</v>
      </c>
      <c r="C59" s="8" t="s">
        <v>20</v>
      </c>
      <c r="D59" s="8" t="str">
        <f t="shared" si="0"/>
        <v>Dan Smith 2013</v>
      </c>
      <c r="E59" s="6">
        <v>0.68500747456133915</v>
      </c>
      <c r="H59">
        <v>55</v>
      </c>
      <c r="I59" s="4" t="s">
        <v>145</v>
      </c>
      <c r="J59" s="25">
        <v>-0.36640472873918245</v>
      </c>
      <c r="K59" s="25">
        <v>-0.2120081775597214</v>
      </c>
      <c r="L59" s="25">
        <v>-0.342794028008094</v>
      </c>
    </row>
    <row r="60" spans="1:12">
      <c r="A60">
        <v>2013</v>
      </c>
      <c r="B60" s="8" t="s">
        <v>9</v>
      </c>
      <c r="C60" s="8" t="s">
        <v>13</v>
      </c>
      <c r="D60" s="8" t="str">
        <f t="shared" si="0"/>
        <v>David Slater 2013</v>
      </c>
      <c r="E60" s="6">
        <v>0.82099645527243992</v>
      </c>
      <c r="H60">
        <v>56</v>
      </c>
      <c r="I60" s="4" t="s">
        <v>125</v>
      </c>
      <c r="J60" s="25">
        <v>-0.51605725119656243</v>
      </c>
      <c r="K60" s="25">
        <v>0.71158229156698449</v>
      </c>
      <c r="L60" s="25">
        <v>-0.34848314626105048</v>
      </c>
    </row>
    <row r="61" spans="1:12">
      <c r="A61">
        <v>2013</v>
      </c>
      <c r="B61" s="8" t="s">
        <v>9</v>
      </c>
      <c r="C61" s="8" t="s">
        <v>18</v>
      </c>
      <c r="D61" s="8" t="str">
        <f t="shared" si="0"/>
        <v>Geoffrey Manboob 2013</v>
      </c>
      <c r="E61" s="6">
        <v>-0.91574106660147214</v>
      </c>
      <c r="H61">
        <v>57</v>
      </c>
      <c r="I61" s="4" t="s">
        <v>158</v>
      </c>
      <c r="J61" s="25">
        <v>-0.50553639007485374</v>
      </c>
      <c r="K61" s="25">
        <v>0.66660759116747548</v>
      </c>
      <c r="L61" s="25">
        <v>-0.35260410698141498</v>
      </c>
    </row>
    <row r="62" spans="1:12">
      <c r="A62">
        <v>2013</v>
      </c>
      <c r="B62" s="8" t="s">
        <v>9</v>
      </c>
      <c r="C62" s="8" t="s">
        <v>31</v>
      </c>
      <c r="D62" s="8" t="str">
        <f t="shared" si="0"/>
        <v>Ian Kulkowski 2013</v>
      </c>
      <c r="E62" s="6">
        <v>-0.44864136246495534</v>
      </c>
      <c r="H62">
        <v>58</v>
      </c>
      <c r="I62" s="4" t="s">
        <v>119</v>
      </c>
      <c r="J62" s="25">
        <v>-0.17517007258340031</v>
      </c>
      <c r="K62" s="25">
        <v>-0.73133971163257971</v>
      </c>
      <c r="L62" s="25">
        <v>-0.3538601884667722</v>
      </c>
    </row>
    <row r="63" spans="1:12">
      <c r="A63">
        <v>2013</v>
      </c>
      <c r="B63" s="8" t="s">
        <v>9</v>
      </c>
      <c r="C63" s="8" t="s">
        <v>28</v>
      </c>
      <c r="D63" s="8" t="str">
        <f t="shared" si="0"/>
        <v>James Goodson 2013</v>
      </c>
      <c r="E63" s="6">
        <v>0.64952893066912432</v>
      </c>
      <c r="H63">
        <v>59</v>
      </c>
      <c r="I63" s="4" t="s">
        <v>279</v>
      </c>
      <c r="J63" s="25">
        <v>-0.49109532677092566</v>
      </c>
      <c r="K63" s="25">
        <v>0.60496684963968939</v>
      </c>
      <c r="L63" s="25">
        <v>-0.35716612473996673</v>
      </c>
    </row>
    <row r="64" spans="1:12">
      <c r="A64">
        <v>2013</v>
      </c>
      <c r="B64" s="8" t="s">
        <v>9</v>
      </c>
      <c r="C64" s="8" t="s">
        <v>30</v>
      </c>
      <c r="D64" s="8" t="str">
        <f t="shared" si="0"/>
        <v>Jay Kelly 2013</v>
      </c>
      <c r="E64" s="6">
        <v>-0.68391905186395896</v>
      </c>
      <c r="H64">
        <v>60</v>
      </c>
      <c r="I64" s="4" t="s">
        <v>118</v>
      </c>
      <c r="J64" s="25">
        <v>-0.43597132212420869</v>
      </c>
      <c r="K64" s="25">
        <v>0.37264413314515404</v>
      </c>
      <c r="L64" s="25">
        <v>-0.35832352424075042</v>
      </c>
    </row>
    <row r="65" spans="1:12">
      <c r="A65">
        <v>2013</v>
      </c>
      <c r="B65" s="8" t="s">
        <v>9</v>
      </c>
      <c r="C65" s="8" t="s">
        <v>16</v>
      </c>
      <c r="D65" s="8" t="str">
        <f t="shared" si="0"/>
        <v>Mark Simpson 2013</v>
      </c>
      <c r="E65" s="6">
        <v>-0.36640472873918245</v>
      </c>
      <c r="H65">
        <v>61</v>
      </c>
      <c r="I65" s="4" t="s">
        <v>136</v>
      </c>
      <c r="J65" s="25">
        <v>-9.6424969803363583E-2</v>
      </c>
      <c r="K65" s="25">
        <v>-0.8348509453673939</v>
      </c>
      <c r="L65" s="25">
        <v>-0.37180298675533702</v>
      </c>
    </row>
    <row r="66" spans="1:12">
      <c r="A66">
        <v>2013</v>
      </c>
      <c r="B66" s="8" t="s">
        <v>9</v>
      </c>
      <c r="C66" s="8" t="s">
        <v>26</v>
      </c>
      <c r="D66" s="8" t="str">
        <f t="shared" si="0"/>
        <v>Mat Ward 2013</v>
      </c>
      <c r="E66" s="6">
        <v>0.50057298932514804</v>
      </c>
      <c r="H66">
        <v>62</v>
      </c>
      <c r="I66" s="4" t="s">
        <v>162</v>
      </c>
      <c r="J66" s="25">
        <v>-0.56710492403065915</v>
      </c>
      <c r="K66" s="25">
        <v>0.77588411761963738</v>
      </c>
      <c r="L66" s="25">
        <v>-0.38526901650457557</v>
      </c>
    </row>
    <row r="67" spans="1:12">
      <c r="A67">
        <v>2013</v>
      </c>
      <c r="B67" s="8" t="s">
        <v>9</v>
      </c>
      <c r="C67" s="8" t="s">
        <v>21</v>
      </c>
      <c r="D67" s="8" t="str">
        <f t="shared" si="0"/>
        <v>Max Cubberley 2013</v>
      </c>
      <c r="E67" s="6">
        <v>0.5756395348541421</v>
      </c>
      <c r="H67">
        <v>63</v>
      </c>
      <c r="I67" s="4" t="s">
        <v>160</v>
      </c>
      <c r="J67" s="25">
        <v>-0.36802994945745687</v>
      </c>
      <c r="K67" s="25">
        <v>-0.51483510338651084</v>
      </c>
      <c r="L67" s="25">
        <v>-0.39968457243701527</v>
      </c>
    </row>
    <row r="68" spans="1:12">
      <c r="A68">
        <v>2013</v>
      </c>
      <c r="B68" s="8" t="s">
        <v>9</v>
      </c>
      <c r="C68" s="8" t="s">
        <v>25</v>
      </c>
      <c r="D68" s="8" t="str">
        <f t="shared" ref="D68:D131" si="1">C68&amp;" "&amp;A68</f>
        <v>Neil Hawke 2013</v>
      </c>
      <c r="E68" s="6">
        <v>-0.52018384287434283</v>
      </c>
      <c r="H68">
        <v>64</v>
      </c>
      <c r="I68" s="4" t="s">
        <v>96</v>
      </c>
      <c r="J68" s="25">
        <v>-0.43099820395387944</v>
      </c>
      <c r="K68" s="25">
        <v>-0.31152834250633382</v>
      </c>
      <c r="L68" s="25">
        <v>-0.41124981748501571</v>
      </c>
    </row>
    <row r="69" spans="1:12">
      <c r="A69">
        <v>2013</v>
      </c>
      <c r="B69" s="8" t="s">
        <v>9</v>
      </c>
      <c r="C69" s="8" t="s">
        <v>288</v>
      </c>
      <c r="D69" s="8" t="str">
        <f t="shared" si="1"/>
        <v>C - Pete Conaghan 2013</v>
      </c>
      <c r="E69" s="6">
        <v>0.2950394578481127</v>
      </c>
      <c r="H69">
        <v>65</v>
      </c>
      <c r="I69" s="4" t="s">
        <v>117</v>
      </c>
      <c r="J69" s="25">
        <v>-0.56925651652816622</v>
      </c>
      <c r="K69" s="25">
        <v>0.67132936250836928</v>
      </c>
      <c r="L69" s="25">
        <v>-0.42283562276237224</v>
      </c>
    </row>
    <row r="70" spans="1:12">
      <c r="A70">
        <v>2013</v>
      </c>
      <c r="B70" s="8" t="s">
        <v>9</v>
      </c>
      <c r="C70" s="8" t="s">
        <v>29</v>
      </c>
      <c r="D70" s="8" t="str">
        <f t="shared" si="1"/>
        <v>Philip Malcolm 2013</v>
      </c>
      <c r="E70" s="6">
        <v>-0.82436488262699137</v>
      </c>
      <c r="H70">
        <v>66</v>
      </c>
      <c r="I70" s="4" t="s">
        <v>155</v>
      </c>
      <c r="J70" s="25">
        <v>-0.20512444283163422</v>
      </c>
      <c r="K70" s="25">
        <v>-0.97195555194248073</v>
      </c>
      <c r="L70" s="25">
        <v>-0.45969291832063591</v>
      </c>
    </row>
    <row r="71" spans="1:12">
      <c r="A71">
        <v>2013</v>
      </c>
      <c r="B71" s="8" t="s">
        <v>22</v>
      </c>
      <c r="C71" s="8" t="s">
        <v>11</v>
      </c>
      <c r="D71" s="8" t="str">
        <f t="shared" si="1"/>
        <v>Ben Archer 2013</v>
      </c>
      <c r="E71" s="6">
        <v>-0.86590033063517746</v>
      </c>
      <c r="H71">
        <v>67</v>
      </c>
      <c r="I71" s="4" t="s">
        <v>159</v>
      </c>
      <c r="J71" s="25">
        <v>-0.52018384287434283</v>
      </c>
      <c r="K71" s="25">
        <v>-0.47971570330596813</v>
      </c>
      <c r="L71" s="25">
        <v>-0.51283936709221911</v>
      </c>
    </row>
    <row r="72" spans="1:12">
      <c r="A72">
        <v>2013</v>
      </c>
      <c r="B72" s="8" t="s">
        <v>22</v>
      </c>
      <c r="C72" s="8" t="s">
        <v>10</v>
      </c>
      <c r="D72" s="8" t="str">
        <f t="shared" si="1"/>
        <v>Ben Hendy 2013</v>
      </c>
      <c r="E72" s="6">
        <v>-1.0240046068196342</v>
      </c>
      <c r="H72">
        <v>68</v>
      </c>
      <c r="I72" s="4" t="s">
        <v>150</v>
      </c>
      <c r="J72" s="25">
        <v>-0.48643880866722661</v>
      </c>
      <c r="K72" s="25">
        <v>-0.69012874477504471</v>
      </c>
      <c r="L72" s="25">
        <v>-0.53062041179423969</v>
      </c>
    </row>
    <row r="73" spans="1:12">
      <c r="A73">
        <v>2013</v>
      </c>
      <c r="B73" s="8" t="s">
        <v>22</v>
      </c>
      <c r="C73" s="8" t="s">
        <v>14</v>
      </c>
      <c r="D73" s="8" t="str">
        <f t="shared" si="1"/>
        <v>Chris Braithwaite 2013</v>
      </c>
      <c r="E73" s="6">
        <v>-0.34571418312634861</v>
      </c>
      <c r="H73">
        <v>69</v>
      </c>
      <c r="I73" s="4" t="s">
        <v>130</v>
      </c>
      <c r="J73" s="25">
        <v>-0.44864136246495534</v>
      </c>
      <c r="K73" s="25">
        <v>-0.80351280408540149</v>
      </c>
      <c r="L73" s="25">
        <v>-0.53347483636033055</v>
      </c>
    </row>
    <row r="74" spans="1:12">
      <c r="A74">
        <v>2013</v>
      </c>
      <c r="B74" s="8" t="s">
        <v>22</v>
      </c>
      <c r="C74" s="8" t="s">
        <v>12</v>
      </c>
      <c r="D74" s="8" t="str">
        <f t="shared" si="1"/>
        <v>Dan Sayles 2013</v>
      </c>
      <c r="E74" s="6">
        <v>0.92589947251254501</v>
      </c>
      <c r="H74">
        <v>70</v>
      </c>
      <c r="I74" s="4" t="s">
        <v>147</v>
      </c>
      <c r="J74" s="25">
        <v>-0.39101562854022381</v>
      </c>
      <c r="K74" s="25">
        <v>-0.9345840087170596</v>
      </c>
      <c r="L74" s="25">
        <v>-0.53665361797462807</v>
      </c>
    </row>
    <row r="75" spans="1:12">
      <c r="A75">
        <v>2013</v>
      </c>
      <c r="B75" s="8" t="s">
        <v>22</v>
      </c>
      <c r="C75" s="8" t="s">
        <v>20</v>
      </c>
      <c r="D75" s="8" t="str">
        <f t="shared" si="1"/>
        <v>Dan Smith 2013</v>
      </c>
      <c r="E75" s="6">
        <v>1.2102803210979971</v>
      </c>
      <c r="H75">
        <v>71</v>
      </c>
      <c r="I75" s="4" t="s">
        <v>265</v>
      </c>
      <c r="J75" s="25">
        <v>-0.4818457657024186</v>
      </c>
      <c r="K75" s="25">
        <v>-0.72752618505315325</v>
      </c>
      <c r="L75" s="25">
        <v>-0.53674270286098558</v>
      </c>
    </row>
    <row r="76" spans="1:12">
      <c r="A76">
        <v>2013</v>
      </c>
      <c r="B76" s="8" t="s">
        <v>22</v>
      </c>
      <c r="C76" s="8" t="s">
        <v>13</v>
      </c>
      <c r="D76" s="8" t="str">
        <f t="shared" si="1"/>
        <v>David Slater 2013</v>
      </c>
      <c r="E76" s="6">
        <v>0.91437033308302629</v>
      </c>
      <c r="H76">
        <v>72</v>
      </c>
      <c r="I76" s="4" t="s">
        <v>171</v>
      </c>
      <c r="J76" s="25">
        <v>-0.48593317505701494</v>
      </c>
      <c r="K76" s="25">
        <v>-0.78760972436085031</v>
      </c>
      <c r="L76" s="25">
        <v>-0.55512897666872274</v>
      </c>
    </row>
    <row r="77" spans="1:12">
      <c r="A77">
        <v>2013</v>
      </c>
      <c r="B77" s="8" t="s">
        <v>22</v>
      </c>
      <c r="C77" s="8" t="s">
        <v>18</v>
      </c>
      <c r="D77" s="8" t="str">
        <f t="shared" si="1"/>
        <v>Geoffrey Manboob 2013</v>
      </c>
      <c r="E77" s="6">
        <v>-0.5377700398221672</v>
      </c>
      <c r="H77">
        <v>73</v>
      </c>
      <c r="I77" s="4" t="s">
        <v>144</v>
      </c>
      <c r="J77" s="25">
        <v>-0.52525278564288558</v>
      </c>
      <c r="K77" s="25">
        <v>-0.84240600293360823</v>
      </c>
      <c r="L77" s="25">
        <v>-0.59767884227592705</v>
      </c>
    </row>
    <row r="78" spans="1:12">
      <c r="A78">
        <v>2013</v>
      </c>
      <c r="B78" s="8" t="s">
        <v>22</v>
      </c>
      <c r="C78" s="8" t="s">
        <v>31</v>
      </c>
      <c r="D78" s="8" t="str">
        <f t="shared" si="1"/>
        <v>Ian Kulkowski 2013</v>
      </c>
      <c r="E78" s="6">
        <v>-0.80351280408540149</v>
      </c>
      <c r="H78">
        <v>74</v>
      </c>
      <c r="I78" s="4" t="s">
        <v>146</v>
      </c>
      <c r="J78" s="25">
        <v>-0.66932658384393728</v>
      </c>
      <c r="K78" s="25">
        <v>-0.12437752939044873</v>
      </c>
      <c r="L78" s="25">
        <v>-0.60572189861428749</v>
      </c>
    </row>
    <row r="79" spans="1:12">
      <c r="A79">
        <v>2013</v>
      </c>
      <c r="B79" s="8" t="s">
        <v>22</v>
      </c>
      <c r="C79" s="8" t="s">
        <v>28</v>
      </c>
      <c r="D79" s="8" t="str">
        <f t="shared" si="1"/>
        <v>James Goodson 2013</v>
      </c>
      <c r="E79" s="6">
        <v>0.50589453384576433</v>
      </c>
      <c r="H79">
        <v>75</v>
      </c>
      <c r="I79" s="4" t="s">
        <v>268</v>
      </c>
      <c r="J79" s="25">
        <v>-0.5536969354354162</v>
      </c>
      <c r="K79" s="25">
        <v>-0.81348546182094084</v>
      </c>
      <c r="L79" s="25">
        <v>-0.61105967796450922</v>
      </c>
    </row>
    <row r="80" spans="1:12">
      <c r="A80">
        <v>2013</v>
      </c>
      <c r="B80" s="8" t="s">
        <v>22</v>
      </c>
      <c r="C80" s="8" t="s">
        <v>30</v>
      </c>
      <c r="D80" s="8" t="str">
        <f t="shared" si="1"/>
        <v>Jay Kelly 2013</v>
      </c>
      <c r="E80" s="6">
        <v>-0.96982162028822161</v>
      </c>
      <c r="H80">
        <v>76</v>
      </c>
      <c r="I80" s="4" t="s">
        <v>107</v>
      </c>
      <c r="J80" s="25">
        <v>-0.46290611779977225</v>
      </c>
      <c r="K80" s="25">
        <v>-1.0394142228055199</v>
      </c>
      <c r="L80" s="25">
        <v>-0.61373919238779395</v>
      </c>
    </row>
    <row r="81" spans="1:12">
      <c r="A81">
        <v>2013</v>
      </c>
      <c r="B81" s="8" t="s">
        <v>22</v>
      </c>
      <c r="C81" s="8" t="s">
        <v>16</v>
      </c>
      <c r="D81" s="8" t="str">
        <f t="shared" si="1"/>
        <v>Mark Simpson 2013</v>
      </c>
      <c r="E81" s="6">
        <v>-0.2120081775597214</v>
      </c>
      <c r="H81">
        <v>77</v>
      </c>
      <c r="I81" s="4" t="s">
        <v>266</v>
      </c>
      <c r="J81" s="25">
        <v>-0.53341748648797138</v>
      </c>
      <c r="K81" s="25">
        <v>-0.88287336985975284</v>
      </c>
      <c r="L81" s="25">
        <v>-0.61436359139348973</v>
      </c>
    </row>
    <row r="82" spans="1:12">
      <c r="A82">
        <v>2013</v>
      </c>
      <c r="B82" s="8" t="s">
        <v>22</v>
      </c>
      <c r="C82" s="8" t="s">
        <v>26</v>
      </c>
      <c r="D82" s="8" t="str">
        <f t="shared" si="1"/>
        <v>Mat Ward 2013</v>
      </c>
      <c r="E82" s="6">
        <v>0.41633875172687479</v>
      </c>
      <c r="H82">
        <v>78</v>
      </c>
      <c r="I82" s="4" t="s">
        <v>127</v>
      </c>
      <c r="J82" s="25">
        <v>-0.70499700027497803</v>
      </c>
      <c r="K82" s="25">
        <v>0.25377102163137244</v>
      </c>
      <c r="L82" s="25">
        <v>-0.62590288887823053</v>
      </c>
    </row>
    <row r="83" spans="1:12">
      <c r="A83">
        <v>2013</v>
      </c>
      <c r="B83" s="8" t="s">
        <v>22</v>
      </c>
      <c r="C83" s="8" t="s">
        <v>21</v>
      </c>
      <c r="D83" s="8" t="str">
        <f t="shared" si="1"/>
        <v>Max Cubberley 2013</v>
      </c>
      <c r="E83" s="6">
        <v>0.83431879146609023</v>
      </c>
      <c r="H83">
        <v>79</v>
      </c>
      <c r="I83" s="4" t="s">
        <v>114</v>
      </c>
      <c r="J83" s="25">
        <v>-0.4309273526001825</v>
      </c>
      <c r="K83" s="25">
        <v>-1.1543425017261821</v>
      </c>
      <c r="L83" s="25">
        <v>-0.63302837691732905</v>
      </c>
    </row>
    <row r="84" spans="1:12">
      <c r="A84">
        <v>2013</v>
      </c>
      <c r="B84" s="8" t="s">
        <v>22</v>
      </c>
      <c r="C84" s="8" t="s">
        <v>25</v>
      </c>
      <c r="D84" s="8" t="str">
        <f t="shared" si="1"/>
        <v>Neil Hawke 2013</v>
      </c>
      <c r="E84" s="6">
        <v>-0.47971570330596813</v>
      </c>
      <c r="H84">
        <v>80</v>
      </c>
      <c r="I84" s="4" t="s">
        <v>124</v>
      </c>
      <c r="J84" s="25">
        <v>-0.4024353936664618</v>
      </c>
      <c r="K84" s="25">
        <v>-1.2032627216577314</v>
      </c>
      <c r="L84" s="25">
        <v>-0.63486852629967583</v>
      </c>
    </row>
    <row r="85" spans="1:12">
      <c r="A85">
        <v>2013</v>
      </c>
      <c r="B85" s="8" t="s">
        <v>22</v>
      </c>
      <c r="C85" s="8" t="s">
        <v>288</v>
      </c>
      <c r="D85" s="8" t="str">
        <f t="shared" si="1"/>
        <v>C - Pete Conaghan 2013</v>
      </c>
      <c r="E85" s="6">
        <v>0.92335447670359361</v>
      </c>
      <c r="H85">
        <v>81</v>
      </c>
      <c r="I85" s="4" t="s">
        <v>269</v>
      </c>
      <c r="J85" s="25">
        <v>-0.65883556109137231</v>
      </c>
      <c r="K85" s="25">
        <v>-0.60302697277262862</v>
      </c>
      <c r="L85" s="25">
        <v>-0.64893429174666561</v>
      </c>
    </row>
    <row r="86" spans="1:12">
      <c r="A86">
        <v>2013</v>
      </c>
      <c r="B86" s="8" t="s">
        <v>22</v>
      </c>
      <c r="C86" s="8" t="s">
        <v>29</v>
      </c>
      <c r="D86" s="8" t="str">
        <f t="shared" si="1"/>
        <v>Philip Malcolm 2013</v>
      </c>
      <c r="E86" s="6">
        <v>-1.0333125429799914</v>
      </c>
      <c r="H86">
        <v>82</v>
      </c>
      <c r="I86" s="4" t="s">
        <v>129</v>
      </c>
      <c r="J86" s="25">
        <v>-0.60153329711166592</v>
      </c>
      <c r="K86" s="25">
        <v>-0.95813518564858891</v>
      </c>
      <c r="L86" s="25">
        <v>-0.68273435078531741</v>
      </c>
    </row>
    <row r="87" spans="1:12">
      <c r="A87">
        <v>2014</v>
      </c>
      <c r="B87" s="8" t="s">
        <v>282</v>
      </c>
      <c r="C87" s="8" t="s">
        <v>11</v>
      </c>
      <c r="D87" s="8" t="str">
        <f t="shared" si="1"/>
        <v>Ben Archer 2014</v>
      </c>
      <c r="E87" s="6">
        <v>0.5076638089274681</v>
      </c>
      <c r="H87">
        <v>83</v>
      </c>
      <c r="I87" s="4" t="s">
        <v>143</v>
      </c>
      <c r="J87" s="25">
        <v>-0.77479879469156232</v>
      </c>
      <c r="K87" s="25">
        <v>0.117788801189864</v>
      </c>
      <c r="L87" s="25">
        <v>-0.69652928125206237</v>
      </c>
    </row>
    <row r="88" spans="1:12">
      <c r="A88">
        <v>2014</v>
      </c>
      <c r="B88" s="8" t="s">
        <v>282</v>
      </c>
      <c r="C88" s="8" t="s">
        <v>289</v>
      </c>
      <c r="D88" s="8" t="str">
        <f t="shared" si="1"/>
        <v>C - Ben Hendy 2014</v>
      </c>
      <c r="E88" s="6">
        <v>0.8290999706850618</v>
      </c>
      <c r="H88">
        <v>84</v>
      </c>
      <c r="I88" s="4" t="s">
        <v>161</v>
      </c>
      <c r="J88" s="25">
        <v>-0.73322559690102462</v>
      </c>
      <c r="K88" s="25">
        <v>-0.54128721559401627</v>
      </c>
      <c r="L88" s="25">
        <v>-0.70125034031443612</v>
      </c>
    </row>
    <row r="89" spans="1:12">
      <c r="A89">
        <v>2014</v>
      </c>
      <c r="B89" s="8" t="s">
        <v>282</v>
      </c>
      <c r="C89" s="8" t="s">
        <v>14</v>
      </c>
      <c r="D89" s="8" t="str">
        <f t="shared" si="1"/>
        <v>Chris Braithwaite 2014</v>
      </c>
      <c r="E89" s="6">
        <v>0.93377283869171224</v>
      </c>
      <c r="H89">
        <v>85</v>
      </c>
      <c r="I89" s="4" t="s">
        <v>140</v>
      </c>
      <c r="J89" s="25">
        <v>-0.68391905186395896</v>
      </c>
      <c r="K89" s="25">
        <v>-0.96982162028822161</v>
      </c>
      <c r="L89" s="25">
        <v>-0.7459201712091863</v>
      </c>
    </row>
    <row r="90" spans="1:12">
      <c r="A90">
        <v>2014</v>
      </c>
      <c r="B90" s="8" t="s">
        <v>282</v>
      </c>
      <c r="C90" s="8" t="s">
        <v>12</v>
      </c>
      <c r="D90" s="8" t="str">
        <f t="shared" si="1"/>
        <v>Dan Sayles 2014</v>
      </c>
      <c r="E90" s="6">
        <v>0.39666303553067006</v>
      </c>
      <c r="H90">
        <v>86</v>
      </c>
      <c r="I90" s="4" t="s">
        <v>108</v>
      </c>
      <c r="J90" s="25">
        <v>-0.80077010712057861</v>
      </c>
      <c r="K90" s="25">
        <v>-0.62372060258755468</v>
      </c>
      <c r="L90" s="25">
        <v>-0.77067779049634633</v>
      </c>
    </row>
    <row r="91" spans="1:12">
      <c r="A91">
        <v>2014</v>
      </c>
      <c r="B91" s="8" t="s">
        <v>282</v>
      </c>
      <c r="C91" s="8" t="s">
        <v>20</v>
      </c>
      <c r="D91" s="8" t="str">
        <f t="shared" si="1"/>
        <v>Dan Smith 2014</v>
      </c>
      <c r="E91" s="6">
        <v>-0.42283562276237224</v>
      </c>
      <c r="H91">
        <v>87</v>
      </c>
      <c r="I91" s="4" t="s">
        <v>157</v>
      </c>
      <c r="J91" s="25">
        <v>-0.67240932940156661</v>
      </c>
      <c r="K91" s="25">
        <v>-1.1839235933702685</v>
      </c>
      <c r="L91" s="25">
        <v>-0.79383449181322363</v>
      </c>
    </row>
    <row r="92" spans="1:12">
      <c r="A92">
        <v>2014</v>
      </c>
      <c r="B92" s="8" t="s">
        <v>282</v>
      </c>
      <c r="C92" s="8" t="s">
        <v>13</v>
      </c>
      <c r="D92" s="8" t="str">
        <f t="shared" si="1"/>
        <v>David Slater 2014</v>
      </c>
      <c r="E92" s="6">
        <v>-0.34048442943544377</v>
      </c>
      <c r="H92">
        <v>88</v>
      </c>
      <c r="I92" s="4" t="s">
        <v>126</v>
      </c>
      <c r="J92" s="25">
        <v>-0.91574106660147214</v>
      </c>
      <c r="K92" s="25">
        <v>-0.5377700398221672</v>
      </c>
      <c r="L92" s="25">
        <v>-0.8576549408480163</v>
      </c>
    </row>
    <row r="93" spans="1:12">
      <c r="A93">
        <v>2014</v>
      </c>
      <c r="B93" s="8" t="s">
        <v>282</v>
      </c>
      <c r="C93" s="8" t="s">
        <v>18</v>
      </c>
      <c r="D93" s="8" t="str">
        <f t="shared" si="1"/>
        <v>Geoffrey Manboob 2014</v>
      </c>
      <c r="E93" s="6">
        <v>-0.62590288887823053</v>
      </c>
      <c r="H93">
        <v>89</v>
      </c>
      <c r="I93" s="4" t="s">
        <v>166</v>
      </c>
      <c r="J93" s="25">
        <v>-0.82436488262699137</v>
      </c>
      <c r="K93" s="25">
        <v>-1.0333125429799914</v>
      </c>
      <c r="L93" s="25">
        <v>-0.86738512966600156</v>
      </c>
    </row>
    <row r="94" spans="1:12">
      <c r="A94">
        <v>2014</v>
      </c>
      <c r="B94" s="8" t="s">
        <v>282</v>
      </c>
      <c r="C94" s="8" t="s">
        <v>31</v>
      </c>
      <c r="D94" s="8" t="str">
        <f t="shared" si="1"/>
        <v>Ian Kulkowski 2014</v>
      </c>
      <c r="E94" s="6">
        <v>0.42970220107566659</v>
      </c>
      <c r="H94">
        <v>90</v>
      </c>
      <c r="I94" s="4" t="s">
        <v>100</v>
      </c>
      <c r="J94" s="25">
        <v>-0.85011106837430617</v>
      </c>
      <c r="K94" s="25">
        <v>-1.0240046068196342</v>
      </c>
      <c r="L94" s="25">
        <v>-0.88532166032345472</v>
      </c>
    </row>
    <row r="95" spans="1:12">
      <c r="A95">
        <v>2014</v>
      </c>
      <c r="B95" s="8" t="s">
        <v>282</v>
      </c>
      <c r="C95" s="8" t="s">
        <v>28</v>
      </c>
      <c r="D95" s="8" t="str">
        <f t="shared" si="1"/>
        <v>James Goodson 2014</v>
      </c>
      <c r="E95" s="6">
        <v>0.5275833183464036</v>
      </c>
      <c r="H95">
        <v>91</v>
      </c>
      <c r="I95" s="4" t="s">
        <v>167</v>
      </c>
      <c r="J95" s="25">
        <v>-0.92947756605755782</v>
      </c>
      <c r="K95" s="25">
        <v>-0.9588448955218154</v>
      </c>
      <c r="L95" s="25">
        <v>-0.9350541995140037</v>
      </c>
    </row>
    <row r="96" spans="1:12">
      <c r="A96">
        <v>2014</v>
      </c>
      <c r="B96" s="8" t="s">
        <v>282</v>
      </c>
      <c r="C96" s="8" t="s">
        <v>30</v>
      </c>
      <c r="D96" s="8" t="str">
        <f t="shared" si="1"/>
        <v>Jay Kelly 2014</v>
      </c>
      <c r="E96" s="6">
        <v>-3.1470594570162602E-2</v>
      </c>
      <c r="H96">
        <v>92</v>
      </c>
      <c r="I96" s="4" t="s">
        <v>272</v>
      </c>
      <c r="J96" s="25">
        <v>-0.93983219085277037</v>
      </c>
      <c r="K96" s="25">
        <v>-1.2859931902140211</v>
      </c>
      <c r="L96" s="25">
        <v>-1.0138934816295471</v>
      </c>
    </row>
    <row r="97" spans="1:5">
      <c r="A97">
        <v>2014</v>
      </c>
      <c r="B97" s="8" t="s">
        <v>282</v>
      </c>
      <c r="C97" s="8" t="s">
        <v>16</v>
      </c>
      <c r="D97" s="8" t="str">
        <f t="shared" si="1"/>
        <v>Mark Simpson 2014</v>
      </c>
      <c r="E97" s="6">
        <v>-0.60572189861428749</v>
      </c>
    </row>
    <row r="98" spans="1:5">
      <c r="A98">
        <v>2014</v>
      </c>
      <c r="B98" s="8" t="s">
        <v>282</v>
      </c>
      <c r="C98" s="8" t="s">
        <v>26</v>
      </c>
      <c r="D98" s="8" t="str">
        <f t="shared" si="1"/>
        <v>Mat Ward 2014</v>
      </c>
      <c r="E98" s="6">
        <v>-0.53062041179423969</v>
      </c>
    </row>
    <row r="99" spans="1:5">
      <c r="A99">
        <v>2014</v>
      </c>
      <c r="B99" s="8" t="s">
        <v>282</v>
      </c>
      <c r="C99" s="8" t="s">
        <v>21</v>
      </c>
      <c r="D99" s="8" t="str">
        <f t="shared" si="1"/>
        <v>Max Cubberley 2014</v>
      </c>
      <c r="E99" s="6">
        <v>-0.45969291832063591</v>
      </c>
    </row>
    <row r="100" spans="1:5">
      <c r="A100">
        <v>2014</v>
      </c>
      <c r="B100" s="8" t="s">
        <v>282</v>
      </c>
      <c r="C100" s="8" t="s">
        <v>25</v>
      </c>
      <c r="D100" s="8" t="str">
        <f t="shared" si="1"/>
        <v>Neil Hawke 2014</v>
      </c>
      <c r="E100" s="6">
        <v>-0.39968457243701527</v>
      </c>
    </row>
    <row r="101" spans="1:5">
      <c r="A101">
        <v>2014</v>
      </c>
      <c r="B101" s="8" t="s">
        <v>282</v>
      </c>
      <c r="C101" s="8" t="s">
        <v>27</v>
      </c>
      <c r="D101" s="8" t="str">
        <f t="shared" si="1"/>
        <v>Pete Conaghan 2014</v>
      </c>
      <c r="E101" s="6">
        <v>0.3793711190483865</v>
      </c>
    </row>
    <row r="102" spans="1:5">
      <c r="A102">
        <v>2014</v>
      </c>
      <c r="B102" s="8" t="s">
        <v>282</v>
      </c>
      <c r="C102" s="8" t="s">
        <v>29</v>
      </c>
      <c r="D102" s="8" t="str">
        <f t="shared" si="1"/>
        <v>Philip Malcolm 2014</v>
      </c>
      <c r="E102" s="6">
        <v>-0.9350541995140037</v>
      </c>
    </row>
    <row r="103" spans="1:5">
      <c r="A103">
        <v>2014</v>
      </c>
      <c r="B103" s="8" t="s">
        <v>9</v>
      </c>
      <c r="C103" s="8" t="s">
        <v>11</v>
      </c>
      <c r="D103" s="8" t="str">
        <f t="shared" si="1"/>
        <v>Ben Archer 2014</v>
      </c>
      <c r="E103" s="6">
        <v>0.64454822890268204</v>
      </c>
    </row>
    <row r="104" spans="1:5">
      <c r="A104">
        <v>2014</v>
      </c>
      <c r="B104" s="8" t="s">
        <v>9</v>
      </c>
      <c r="C104" s="8" t="s">
        <v>289</v>
      </c>
      <c r="D104" s="8" t="str">
        <f t="shared" si="1"/>
        <v>C - Ben Hendy 2014</v>
      </c>
      <c r="E104" s="6">
        <v>0.67543008378236424</v>
      </c>
    </row>
    <row r="105" spans="1:5">
      <c r="A105">
        <v>2014</v>
      </c>
      <c r="B105" s="8" t="s">
        <v>9</v>
      </c>
      <c r="C105" s="8" t="s">
        <v>14</v>
      </c>
      <c r="D105" s="8" t="str">
        <f t="shared" si="1"/>
        <v>Chris Braithwaite 2014</v>
      </c>
      <c r="E105" s="6">
        <v>1.0360047714320857</v>
      </c>
    </row>
    <row r="106" spans="1:5">
      <c r="A106">
        <v>2014</v>
      </c>
      <c r="B106" s="8" t="s">
        <v>9</v>
      </c>
      <c r="C106" s="8" t="s">
        <v>12</v>
      </c>
      <c r="D106" s="8" t="str">
        <f t="shared" si="1"/>
        <v>Dan Sayles 2014</v>
      </c>
      <c r="E106" s="6">
        <v>0.36240620474463564</v>
      </c>
    </row>
    <row r="107" spans="1:5">
      <c r="A107">
        <v>2014</v>
      </c>
      <c r="B107" s="8" t="s">
        <v>9</v>
      </c>
      <c r="C107" s="8" t="s">
        <v>20</v>
      </c>
      <c r="D107" s="8" t="str">
        <f t="shared" si="1"/>
        <v>Dan Smith 2014</v>
      </c>
      <c r="E107" s="6">
        <v>-0.56925651652816622</v>
      </c>
    </row>
    <row r="108" spans="1:5">
      <c r="A108">
        <v>2014</v>
      </c>
      <c r="B108" s="8" t="s">
        <v>9</v>
      </c>
      <c r="C108" s="8" t="s">
        <v>13</v>
      </c>
      <c r="D108" s="8" t="str">
        <f t="shared" si="1"/>
        <v>David Slater 2014</v>
      </c>
      <c r="E108" s="6">
        <v>0.209502402203467</v>
      </c>
    </row>
    <row r="109" spans="1:5">
      <c r="A109">
        <v>2014</v>
      </c>
      <c r="B109" s="8" t="s">
        <v>9</v>
      </c>
      <c r="C109" s="8" t="s">
        <v>18</v>
      </c>
      <c r="D109" s="8" t="str">
        <f t="shared" si="1"/>
        <v>Geoffrey Manboob 2014</v>
      </c>
      <c r="E109" s="6">
        <v>-0.70499700027497803</v>
      </c>
    </row>
    <row r="110" spans="1:5">
      <c r="A110">
        <v>2014</v>
      </c>
      <c r="B110" s="8" t="s">
        <v>9</v>
      </c>
      <c r="C110" s="8" t="s">
        <v>31</v>
      </c>
      <c r="D110" s="8" t="str">
        <f t="shared" si="1"/>
        <v>Ian Kulkowski 2014</v>
      </c>
      <c r="E110" s="6">
        <v>0.43808812379993189</v>
      </c>
    </row>
    <row r="111" spans="1:5">
      <c r="A111">
        <v>2014</v>
      </c>
      <c r="B111" s="8" t="s">
        <v>9</v>
      </c>
      <c r="C111" s="8" t="s">
        <v>28</v>
      </c>
      <c r="D111" s="8" t="str">
        <f t="shared" si="1"/>
        <v>James Goodson 2014</v>
      </c>
      <c r="E111" s="6">
        <v>0.59431585089185379</v>
      </c>
    </row>
    <row r="112" spans="1:5">
      <c r="A112">
        <v>2014</v>
      </c>
      <c r="B112" s="8" t="s">
        <v>9</v>
      </c>
      <c r="C112" s="8" t="s">
        <v>30</v>
      </c>
      <c r="D112" s="8" t="str">
        <f t="shared" si="1"/>
        <v>Jay Kelly 2014</v>
      </c>
      <c r="E112" s="6">
        <v>-0.49152621215914311</v>
      </c>
    </row>
    <row r="113" spans="1:5">
      <c r="A113">
        <v>2014</v>
      </c>
      <c r="B113" s="8" t="s">
        <v>9</v>
      </c>
      <c r="C113" s="8" t="s">
        <v>16</v>
      </c>
      <c r="D113" s="8" t="str">
        <f t="shared" si="1"/>
        <v>Mark Simpson 2014</v>
      </c>
      <c r="E113" s="6">
        <v>-0.66932658384393728</v>
      </c>
    </row>
    <row r="114" spans="1:5">
      <c r="A114">
        <v>2014</v>
      </c>
      <c r="B114" s="8" t="s">
        <v>9</v>
      </c>
      <c r="C114" s="8" t="s">
        <v>26</v>
      </c>
      <c r="D114" s="8" t="str">
        <f t="shared" si="1"/>
        <v>Mat Ward 2014</v>
      </c>
      <c r="E114" s="6">
        <v>-0.48643880866722661</v>
      </c>
    </row>
    <row r="115" spans="1:5">
      <c r="A115">
        <v>2014</v>
      </c>
      <c r="B115" s="8" t="s">
        <v>9</v>
      </c>
      <c r="C115" s="8" t="s">
        <v>21</v>
      </c>
      <c r="D115" s="8" t="str">
        <f t="shared" si="1"/>
        <v>Max Cubberley 2014</v>
      </c>
      <c r="E115" s="6">
        <v>-0.20512444283163422</v>
      </c>
    </row>
    <row r="116" spans="1:5">
      <c r="A116">
        <v>2014</v>
      </c>
      <c r="B116" s="8" t="s">
        <v>9</v>
      </c>
      <c r="C116" s="8" t="s">
        <v>25</v>
      </c>
      <c r="D116" s="8" t="str">
        <f t="shared" si="1"/>
        <v>Neil Hawke 2014</v>
      </c>
      <c r="E116" s="6">
        <v>-0.36802994945745687</v>
      </c>
    </row>
    <row r="117" spans="1:5">
      <c r="A117">
        <v>2014</v>
      </c>
      <c r="B117" s="8" t="s">
        <v>9</v>
      </c>
      <c r="C117" s="8" t="s">
        <v>27</v>
      </c>
      <c r="D117" s="8" t="str">
        <f t="shared" si="1"/>
        <v>Pete Conaghan 2014</v>
      </c>
      <c r="E117" s="6">
        <v>0.35132183780766979</v>
      </c>
    </row>
    <row r="118" spans="1:5">
      <c r="A118">
        <v>2014</v>
      </c>
      <c r="B118" s="8" t="s">
        <v>9</v>
      </c>
      <c r="C118" s="8" t="s">
        <v>29</v>
      </c>
      <c r="D118" s="8" t="str">
        <f t="shared" si="1"/>
        <v>Philip Malcolm 2014</v>
      </c>
      <c r="E118" s="6">
        <v>-0.92947756605755782</v>
      </c>
    </row>
    <row r="119" spans="1:5">
      <c r="A119">
        <v>2014</v>
      </c>
      <c r="B119" s="8" t="s">
        <v>22</v>
      </c>
      <c r="C119" s="8" t="s">
        <v>11</v>
      </c>
      <c r="D119" s="8" t="str">
        <f t="shared" si="1"/>
        <v>Ben Archer 2014</v>
      </c>
      <c r="E119" s="6">
        <v>-0.65248008032038252</v>
      </c>
    </row>
    <row r="120" spans="1:5">
      <c r="A120">
        <v>2014</v>
      </c>
      <c r="B120" s="8" t="s">
        <v>22</v>
      </c>
      <c r="C120" s="8" t="s">
        <v>289</v>
      </c>
      <c r="D120" s="8" t="str">
        <f t="shared" si="1"/>
        <v>C - Ben Hendy 2014</v>
      </c>
      <c r="E120" s="6">
        <v>1.2997221250742093</v>
      </c>
    </row>
    <row r="121" spans="1:5">
      <c r="A121">
        <v>2014</v>
      </c>
      <c r="B121" s="8" t="s">
        <v>22</v>
      </c>
      <c r="C121" s="8" t="s">
        <v>14</v>
      </c>
      <c r="D121" s="8" t="str">
        <f t="shared" si="1"/>
        <v>Chris Braithwaite 2014</v>
      </c>
      <c r="E121" s="6">
        <v>-2.6262109185219817E-2</v>
      </c>
    </row>
    <row r="122" spans="1:5">
      <c r="A122">
        <v>2014</v>
      </c>
      <c r="B122" s="8" t="s">
        <v>22</v>
      </c>
      <c r="C122" s="8" t="s">
        <v>12</v>
      </c>
      <c r="D122" s="8" t="str">
        <f t="shared" si="1"/>
        <v>Dan Sayles 2014</v>
      </c>
      <c r="E122" s="6">
        <v>0.51963694890957268</v>
      </c>
    </row>
    <row r="123" spans="1:5">
      <c r="A123">
        <v>2014</v>
      </c>
      <c r="B123" s="8" t="s">
        <v>22</v>
      </c>
      <c r="C123" s="8" t="s">
        <v>20</v>
      </c>
      <c r="D123" s="8" t="str">
        <f t="shared" si="1"/>
        <v>Dan Smith 2014</v>
      </c>
      <c r="E123" s="6">
        <v>0.67132936250836928</v>
      </c>
    </row>
    <row r="124" spans="1:5">
      <c r="A124">
        <v>2014</v>
      </c>
      <c r="B124" s="8" t="s">
        <v>22</v>
      </c>
      <c r="C124" s="8" t="s">
        <v>13</v>
      </c>
      <c r="D124" s="8" t="str">
        <f t="shared" si="1"/>
        <v>David Slater 2014</v>
      </c>
      <c r="E124" s="6">
        <v>-0.89915899259344512</v>
      </c>
    </row>
    <row r="125" spans="1:5">
      <c r="A125">
        <v>2014</v>
      </c>
      <c r="B125" s="8" t="s">
        <v>22</v>
      </c>
      <c r="C125" s="8" t="s">
        <v>18</v>
      </c>
      <c r="D125" s="8" t="str">
        <f t="shared" si="1"/>
        <v>Geoffrey Manboob 2014</v>
      </c>
      <c r="E125" s="6">
        <v>0.25377102163137244</v>
      </c>
    </row>
    <row r="126" spans="1:5">
      <c r="A126">
        <v>2014</v>
      </c>
      <c r="B126" s="8" t="s">
        <v>22</v>
      </c>
      <c r="C126" s="8" t="s">
        <v>31</v>
      </c>
      <c r="D126" s="8" t="str">
        <f t="shared" si="1"/>
        <v>Ian Kulkowski 2014</v>
      </c>
      <c r="E126" s="6">
        <v>0.39129189912360945</v>
      </c>
    </row>
    <row r="127" spans="1:5">
      <c r="A127">
        <v>2014</v>
      </c>
      <c r="B127" s="8" t="s">
        <v>22</v>
      </c>
      <c r="C127" s="8" t="s">
        <v>28</v>
      </c>
      <c r="D127" s="8" t="str">
        <f t="shared" si="1"/>
        <v>James Goodson 2014</v>
      </c>
      <c r="E127" s="6">
        <v>-0.21466312625333384</v>
      </c>
    </row>
    <row r="128" spans="1:5">
      <c r="A128">
        <v>2014</v>
      </c>
      <c r="B128" s="8" t="s">
        <v>22</v>
      </c>
      <c r="C128" s="8" t="s">
        <v>30</v>
      </c>
      <c r="D128" s="8" t="str">
        <f t="shared" si="1"/>
        <v>Jay Kelly 2014</v>
      </c>
      <c r="E128" s="6">
        <v>1.0206089442014674</v>
      </c>
    </row>
    <row r="129" spans="1:5">
      <c r="A129">
        <v>2014</v>
      </c>
      <c r="B129" s="8" t="s">
        <v>22</v>
      </c>
      <c r="C129" s="8" t="s">
        <v>16</v>
      </c>
      <c r="D129" s="8" t="str">
        <f t="shared" si="1"/>
        <v>Mark Simpson 2014</v>
      </c>
      <c r="E129" s="6">
        <v>-0.12437752939044873</v>
      </c>
    </row>
    <row r="130" spans="1:5">
      <c r="A130">
        <v>2014</v>
      </c>
      <c r="B130" s="8" t="s">
        <v>22</v>
      </c>
      <c r="C130" s="8" t="s">
        <v>26</v>
      </c>
      <c r="D130" s="8" t="str">
        <f t="shared" si="1"/>
        <v>Mat Ward 2014</v>
      </c>
      <c r="E130" s="6">
        <v>-0.69012874477504471</v>
      </c>
    </row>
    <row r="131" spans="1:5">
      <c r="A131">
        <v>2014</v>
      </c>
      <c r="B131" s="8" t="s">
        <v>22</v>
      </c>
      <c r="C131" s="8" t="s">
        <v>21</v>
      </c>
      <c r="D131" s="8" t="str">
        <f t="shared" si="1"/>
        <v>Max Cubberley 2014</v>
      </c>
      <c r="E131" s="6">
        <v>-0.97195555194248073</v>
      </c>
    </row>
    <row r="132" spans="1:5">
      <c r="A132">
        <v>2014</v>
      </c>
      <c r="B132" s="8" t="s">
        <v>22</v>
      </c>
      <c r="C132" s="8" t="s">
        <v>25</v>
      </c>
      <c r="D132" s="8" t="str">
        <f t="shared" ref="D132:D195" si="2">C132&amp;" "&amp;A132</f>
        <v>Neil Hawke 2014</v>
      </c>
      <c r="E132" s="6">
        <v>-0.51483510338651084</v>
      </c>
    </row>
    <row r="133" spans="1:5">
      <c r="A133">
        <v>2014</v>
      </c>
      <c r="B133" s="8" t="s">
        <v>22</v>
      </c>
      <c r="C133" s="8" t="s">
        <v>27</v>
      </c>
      <c r="D133" s="8" t="str">
        <f t="shared" si="2"/>
        <v>Pete Conaghan 2014</v>
      </c>
      <c r="E133" s="6">
        <v>0.48242709194279249</v>
      </c>
    </row>
    <row r="134" spans="1:5">
      <c r="A134">
        <v>2014</v>
      </c>
      <c r="B134" s="8" t="s">
        <v>22</v>
      </c>
      <c r="C134" s="8" t="s">
        <v>29</v>
      </c>
      <c r="D134" s="8" t="str">
        <f t="shared" si="2"/>
        <v>Philip Malcolm 2014</v>
      </c>
      <c r="E134" s="6">
        <v>-0.9588448955218154</v>
      </c>
    </row>
    <row r="135" spans="1:5">
      <c r="A135">
        <v>2015</v>
      </c>
      <c r="B135" s="8" t="s">
        <v>282</v>
      </c>
      <c r="C135" s="8" t="s">
        <v>289</v>
      </c>
      <c r="D135" s="8" t="str">
        <f t="shared" si="2"/>
        <v>C - Ben Hendy 2015</v>
      </c>
      <c r="E135" s="6">
        <v>0.56322522176562395</v>
      </c>
    </row>
    <row r="136" spans="1:5">
      <c r="A136">
        <v>2015</v>
      </c>
      <c r="B136" s="8" t="s">
        <v>282</v>
      </c>
      <c r="C136" s="8" t="s">
        <v>14</v>
      </c>
      <c r="D136" s="8" t="str">
        <f t="shared" si="2"/>
        <v>Chris Braithwaite 2015</v>
      </c>
      <c r="E136" s="6">
        <v>-0.61373919238779395</v>
      </c>
    </row>
    <row r="137" spans="1:5">
      <c r="A137">
        <v>2015</v>
      </c>
      <c r="B137" s="8" t="s">
        <v>282</v>
      </c>
      <c r="C137" s="8" t="s">
        <v>32</v>
      </c>
      <c r="D137" s="8" t="str">
        <f t="shared" si="2"/>
        <v>Chris Hill 2015</v>
      </c>
      <c r="E137" s="6">
        <v>-0.77067779049634633</v>
      </c>
    </row>
    <row r="138" spans="1:5">
      <c r="A138">
        <v>2015</v>
      </c>
      <c r="B138" s="8" t="s">
        <v>282</v>
      </c>
      <c r="C138" s="8" t="s">
        <v>12</v>
      </c>
      <c r="D138" s="8" t="str">
        <f t="shared" si="2"/>
        <v>Dan Sayles 2015</v>
      </c>
      <c r="E138" s="6">
        <v>0.44730112963786384</v>
      </c>
    </row>
    <row r="139" spans="1:5">
      <c r="A139">
        <v>2015</v>
      </c>
      <c r="B139" s="8" t="s">
        <v>282</v>
      </c>
      <c r="C139" s="8" t="s">
        <v>20</v>
      </c>
      <c r="D139" s="8" t="str">
        <f t="shared" si="2"/>
        <v>Dan Smith 2015</v>
      </c>
      <c r="E139" s="6">
        <v>-0.35832352424075042</v>
      </c>
    </row>
    <row r="140" spans="1:5">
      <c r="A140">
        <v>2015</v>
      </c>
      <c r="B140" s="8" t="s">
        <v>282</v>
      </c>
      <c r="C140" s="8" t="s">
        <v>13</v>
      </c>
      <c r="D140" s="8" t="str">
        <f t="shared" si="2"/>
        <v>David Slater 2015</v>
      </c>
      <c r="E140" s="6">
        <v>0.76775407872418722</v>
      </c>
    </row>
    <row r="141" spans="1:5">
      <c r="A141">
        <v>2015</v>
      </c>
      <c r="B141" s="8" t="s">
        <v>282</v>
      </c>
      <c r="C141" s="8" t="s">
        <v>18</v>
      </c>
      <c r="D141" s="8" t="str">
        <f t="shared" si="2"/>
        <v>Geoffrey Manboob 2015</v>
      </c>
      <c r="E141" s="6">
        <v>0.30203757258064701</v>
      </c>
    </row>
    <row r="142" spans="1:5">
      <c r="A142">
        <v>2015</v>
      </c>
      <c r="B142" s="8" t="s">
        <v>282</v>
      </c>
      <c r="C142" s="8" t="s">
        <v>31</v>
      </c>
      <c r="D142" s="8" t="str">
        <f t="shared" si="2"/>
        <v>Ian Kulkowski 2015</v>
      </c>
      <c r="E142" s="6">
        <v>-0.30712818233341532</v>
      </c>
    </row>
    <row r="143" spans="1:5">
      <c r="A143">
        <v>2015</v>
      </c>
      <c r="B143" s="8" t="s">
        <v>282</v>
      </c>
      <c r="C143" s="8" t="s">
        <v>28</v>
      </c>
      <c r="D143" s="8" t="str">
        <f t="shared" si="2"/>
        <v>James Goodson 2015</v>
      </c>
      <c r="E143" s="6">
        <v>-0.37180298675533702</v>
      </c>
    </row>
    <row r="144" spans="1:5">
      <c r="A144">
        <v>2015</v>
      </c>
      <c r="B144" s="8" t="s">
        <v>282</v>
      </c>
      <c r="C144" s="8" t="s">
        <v>34</v>
      </c>
      <c r="D144" s="8" t="str">
        <f t="shared" si="2"/>
        <v>Jamie Blair 2015</v>
      </c>
      <c r="E144" s="6">
        <v>0.73033864297472906</v>
      </c>
    </row>
    <row r="145" spans="1:5">
      <c r="A145">
        <v>2015</v>
      </c>
      <c r="B145" s="8" t="s">
        <v>282</v>
      </c>
      <c r="C145" s="8" t="s">
        <v>30</v>
      </c>
      <c r="D145" s="8" t="str">
        <f t="shared" si="2"/>
        <v>Jay Kelly 2015</v>
      </c>
      <c r="E145" s="6">
        <v>-0.31417715636041599</v>
      </c>
    </row>
    <row r="146" spans="1:5">
      <c r="A146">
        <v>2015</v>
      </c>
      <c r="B146" s="8" t="s">
        <v>282</v>
      </c>
      <c r="C146" s="8" t="s">
        <v>16</v>
      </c>
      <c r="D146" s="8" t="str">
        <f t="shared" si="2"/>
        <v>Mark Simpson 2015</v>
      </c>
      <c r="E146" s="6">
        <v>-0.53665361797462807</v>
      </c>
    </row>
    <row r="147" spans="1:5">
      <c r="A147">
        <v>2015</v>
      </c>
      <c r="B147" s="8" t="s">
        <v>282</v>
      </c>
      <c r="C147" s="8" t="s">
        <v>26</v>
      </c>
      <c r="D147" s="8" t="str">
        <f t="shared" si="2"/>
        <v>Mat Ward 2015</v>
      </c>
      <c r="E147" s="6">
        <v>0.53017096615643156</v>
      </c>
    </row>
    <row r="148" spans="1:5">
      <c r="A148">
        <v>2015</v>
      </c>
      <c r="B148" s="8" t="s">
        <v>282</v>
      </c>
      <c r="C148" s="8" t="s">
        <v>21</v>
      </c>
      <c r="D148" s="8" t="str">
        <f t="shared" si="2"/>
        <v>Max Cubberley 2015</v>
      </c>
      <c r="E148" s="6">
        <v>0.55672030855324117</v>
      </c>
    </row>
    <row r="149" spans="1:5">
      <c r="A149">
        <v>2015</v>
      </c>
      <c r="B149" s="8" t="s">
        <v>282</v>
      </c>
      <c r="C149" s="8" t="s">
        <v>25</v>
      </c>
      <c r="D149" s="8" t="str">
        <f t="shared" si="2"/>
        <v>Neil Hawke 2015</v>
      </c>
      <c r="E149" s="6">
        <v>-0.70125034031443612</v>
      </c>
    </row>
    <row r="150" spans="1:5">
      <c r="A150">
        <v>2015</v>
      </c>
      <c r="B150" s="8" t="s">
        <v>282</v>
      </c>
      <c r="C150" s="8" t="s">
        <v>33</v>
      </c>
      <c r="D150" s="8" t="str">
        <f t="shared" si="2"/>
        <v>Steve Smith 2015</v>
      </c>
      <c r="E150" s="6">
        <v>-0.33518628690497071</v>
      </c>
    </row>
    <row r="151" spans="1:5">
      <c r="A151">
        <v>2015</v>
      </c>
      <c r="B151" s="8" t="s">
        <v>9</v>
      </c>
      <c r="C151" s="8" t="s">
        <v>289</v>
      </c>
      <c r="D151" s="8" t="str">
        <f t="shared" si="2"/>
        <v>C - Ben Hendy 2015</v>
      </c>
      <c r="E151" s="6">
        <v>-0.19054158059160697</v>
      </c>
    </row>
    <row r="152" spans="1:5">
      <c r="A152">
        <v>2015</v>
      </c>
      <c r="B152" s="8" t="s">
        <v>9</v>
      </c>
      <c r="C152" s="8" t="s">
        <v>14</v>
      </c>
      <c r="D152" s="8" t="str">
        <f t="shared" si="2"/>
        <v>Chris Braithwaite 2015</v>
      </c>
      <c r="E152" s="6">
        <v>-0.46290611779977225</v>
      </c>
    </row>
    <row r="153" spans="1:5">
      <c r="A153">
        <v>2015</v>
      </c>
      <c r="B153" s="8" t="s">
        <v>9</v>
      </c>
      <c r="C153" s="8" t="s">
        <v>32</v>
      </c>
      <c r="D153" s="8" t="str">
        <f t="shared" si="2"/>
        <v>Chris Hill 2015</v>
      </c>
      <c r="E153" s="6">
        <v>-0.80077010712057861</v>
      </c>
    </row>
    <row r="154" spans="1:5">
      <c r="A154">
        <v>2015</v>
      </c>
      <c r="B154" s="8" t="s">
        <v>9</v>
      </c>
      <c r="C154" s="8" t="s">
        <v>12</v>
      </c>
      <c r="D154" s="8" t="str">
        <f t="shared" si="2"/>
        <v>Dan Sayles 2015</v>
      </c>
      <c r="E154" s="6">
        <v>0.43287728747177334</v>
      </c>
    </row>
    <row r="155" spans="1:5">
      <c r="A155">
        <v>2015</v>
      </c>
      <c r="B155" s="8" t="s">
        <v>9</v>
      </c>
      <c r="C155" s="8" t="s">
        <v>20</v>
      </c>
      <c r="D155" s="8" t="str">
        <f t="shared" si="2"/>
        <v>Dan Smith 2015</v>
      </c>
      <c r="E155" s="6">
        <v>-0.43597132212420869</v>
      </c>
    </row>
    <row r="156" spans="1:5">
      <c r="A156">
        <v>2015</v>
      </c>
      <c r="B156" s="8" t="s">
        <v>9</v>
      </c>
      <c r="C156" s="8" t="s">
        <v>13</v>
      </c>
      <c r="D156" s="8" t="str">
        <f t="shared" si="2"/>
        <v>David Slater 2015</v>
      </c>
      <c r="E156" s="6">
        <v>0.79468644356448903</v>
      </c>
    </row>
    <row r="157" spans="1:5">
      <c r="A157">
        <v>2015</v>
      </c>
      <c r="B157" s="8" t="s">
        <v>9</v>
      </c>
      <c r="C157" s="8" t="s">
        <v>18</v>
      </c>
      <c r="D157" s="8" t="str">
        <f t="shared" si="2"/>
        <v>Geoffrey Manboob 2015</v>
      </c>
      <c r="E157" s="6">
        <v>0.51636384091925347</v>
      </c>
    </row>
    <row r="158" spans="1:5">
      <c r="A158">
        <v>2015</v>
      </c>
      <c r="B158" s="8" t="s">
        <v>9</v>
      </c>
      <c r="C158" s="8" t="s">
        <v>31</v>
      </c>
      <c r="D158" s="8" t="str">
        <f t="shared" si="2"/>
        <v>Ian Kulkowski 2015</v>
      </c>
      <c r="E158" s="6">
        <v>-0.19842444767087294</v>
      </c>
    </row>
    <row r="159" spans="1:5">
      <c r="A159">
        <v>2015</v>
      </c>
      <c r="B159" s="8" t="s">
        <v>9</v>
      </c>
      <c r="C159" s="8" t="s">
        <v>28</v>
      </c>
      <c r="D159" s="8" t="str">
        <f t="shared" si="2"/>
        <v>James Goodson 2015</v>
      </c>
      <c r="E159" s="6">
        <v>-9.6424969803363583E-2</v>
      </c>
    </row>
    <row r="160" spans="1:5">
      <c r="A160">
        <v>2015</v>
      </c>
      <c r="B160" s="8" t="s">
        <v>9</v>
      </c>
      <c r="C160" s="8" t="s">
        <v>34</v>
      </c>
      <c r="D160" s="8" t="str">
        <f t="shared" si="2"/>
        <v>Jamie Blair 2015</v>
      </c>
      <c r="E160" s="6">
        <v>0.73509753417542167</v>
      </c>
    </row>
    <row r="161" spans="1:5">
      <c r="A161">
        <v>2015</v>
      </c>
      <c r="B161" s="8" t="s">
        <v>9</v>
      </c>
      <c r="C161" s="8" t="s">
        <v>30</v>
      </c>
      <c r="D161" s="8" t="str">
        <f t="shared" si="2"/>
        <v>Jay Kelly 2015</v>
      </c>
      <c r="E161" s="6">
        <v>-0.36722870144601988</v>
      </c>
    </row>
    <row r="162" spans="1:5">
      <c r="A162">
        <v>2015</v>
      </c>
      <c r="B162" s="8" t="s">
        <v>9</v>
      </c>
      <c r="C162" s="8" t="s">
        <v>16</v>
      </c>
      <c r="D162" s="8" t="str">
        <f t="shared" si="2"/>
        <v>Mark Simpson 2015</v>
      </c>
      <c r="E162" s="6">
        <v>-0.39101562854022381</v>
      </c>
    </row>
    <row r="163" spans="1:5">
      <c r="A163">
        <v>2015</v>
      </c>
      <c r="B163" s="8" t="s">
        <v>9</v>
      </c>
      <c r="C163" s="8" t="s">
        <v>26</v>
      </c>
      <c r="D163" s="8" t="str">
        <f t="shared" si="2"/>
        <v>Mat Ward 2015</v>
      </c>
      <c r="E163" s="6">
        <v>0.63035810120070335</v>
      </c>
    </row>
    <row r="164" spans="1:5">
      <c r="A164">
        <v>2015</v>
      </c>
      <c r="B164" s="8" t="s">
        <v>9</v>
      </c>
      <c r="C164" s="8" t="s">
        <v>21</v>
      </c>
      <c r="D164" s="8" t="str">
        <f t="shared" si="2"/>
        <v>Max Cubberley 2015</v>
      </c>
      <c r="E164" s="6">
        <v>0.25453887858882568</v>
      </c>
    </row>
    <row r="165" spans="1:5">
      <c r="A165">
        <v>2015</v>
      </c>
      <c r="B165" s="8" t="s">
        <v>9</v>
      </c>
      <c r="C165" s="8" t="s">
        <v>25</v>
      </c>
      <c r="D165" s="8" t="str">
        <f t="shared" si="2"/>
        <v>Neil Hawke 2015</v>
      </c>
      <c r="E165" s="6">
        <v>-0.73322559690102462</v>
      </c>
    </row>
    <row r="166" spans="1:5">
      <c r="A166">
        <v>2015</v>
      </c>
      <c r="B166" s="8" t="s">
        <v>9</v>
      </c>
      <c r="C166" s="8" t="s">
        <v>33</v>
      </c>
      <c r="D166" s="8" t="str">
        <f t="shared" si="2"/>
        <v>Steve Smith 2015</v>
      </c>
      <c r="E166" s="6">
        <v>-0.36348148219485693</v>
      </c>
    </row>
    <row r="167" spans="1:5">
      <c r="A167">
        <v>2015</v>
      </c>
      <c r="B167" s="8" t="s">
        <v>22</v>
      </c>
      <c r="C167" s="8" t="s">
        <v>289</v>
      </c>
      <c r="D167" s="8" t="str">
        <f t="shared" si="2"/>
        <v>C - Ben Hendy 2015</v>
      </c>
      <c r="E167" s="6">
        <v>1.3598457790099461</v>
      </c>
    </row>
    <row r="168" spans="1:5">
      <c r="A168">
        <v>2015</v>
      </c>
      <c r="B168" s="8" t="s">
        <v>22</v>
      </c>
      <c r="C168" s="8" t="s">
        <v>14</v>
      </c>
      <c r="D168" s="8" t="str">
        <f t="shared" si="2"/>
        <v>Chris Braithwaite 2015</v>
      </c>
      <c r="E168" s="6">
        <v>-1.0394142228055199</v>
      </c>
    </row>
    <row r="169" spans="1:5">
      <c r="A169">
        <v>2015</v>
      </c>
      <c r="B169" s="8" t="s">
        <v>22</v>
      </c>
      <c r="C169" s="8" t="s">
        <v>32</v>
      </c>
      <c r="D169" s="8" t="str">
        <f t="shared" si="2"/>
        <v>Chris Hill 2015</v>
      </c>
      <c r="E169" s="6">
        <v>-0.62372060258755468</v>
      </c>
    </row>
    <row r="170" spans="1:5">
      <c r="A170">
        <v>2015</v>
      </c>
      <c r="B170" s="8" t="s">
        <v>22</v>
      </c>
      <c r="C170" s="8" t="s">
        <v>12</v>
      </c>
      <c r="D170" s="8" t="str">
        <f t="shared" si="2"/>
        <v>Dan Sayles 2015</v>
      </c>
      <c r="E170" s="6">
        <v>0.50506669892499723</v>
      </c>
    </row>
    <row r="171" spans="1:5">
      <c r="A171">
        <v>2015</v>
      </c>
      <c r="B171" s="8" t="s">
        <v>22</v>
      </c>
      <c r="C171" s="8" t="s">
        <v>20</v>
      </c>
      <c r="D171" s="8" t="str">
        <f t="shared" si="2"/>
        <v>Dan Smith 2015</v>
      </c>
      <c r="E171" s="6">
        <v>0.37264413314515404</v>
      </c>
    </row>
    <row r="172" spans="1:5">
      <c r="A172">
        <v>2015</v>
      </c>
      <c r="B172" s="8" t="s">
        <v>22</v>
      </c>
      <c r="C172" s="8" t="s">
        <v>13</v>
      </c>
      <c r="D172" s="8" t="str">
        <f t="shared" si="2"/>
        <v>David Slater 2015</v>
      </c>
      <c r="E172" s="6">
        <v>0.63804287728300357</v>
      </c>
    </row>
    <row r="173" spans="1:5">
      <c r="A173">
        <v>2015</v>
      </c>
      <c r="B173" s="8" t="s">
        <v>22</v>
      </c>
      <c r="C173" s="8" t="s">
        <v>18</v>
      </c>
      <c r="D173" s="8" t="str">
        <f t="shared" si="2"/>
        <v>Geoffrey Manboob 2015</v>
      </c>
      <c r="E173" s="6">
        <v>-0.81783940695569712</v>
      </c>
    </row>
    <row r="174" spans="1:5">
      <c r="A174">
        <v>2015</v>
      </c>
      <c r="B174" s="8" t="s">
        <v>22</v>
      </c>
      <c r="C174" s="8" t="s">
        <v>31</v>
      </c>
      <c r="D174" s="8" t="str">
        <f t="shared" si="2"/>
        <v>Ian Kulkowski 2015</v>
      </c>
      <c r="E174" s="6">
        <v>-0.57660041840066301</v>
      </c>
    </row>
    <row r="175" spans="1:5">
      <c r="A175">
        <v>2015</v>
      </c>
      <c r="B175" s="8" t="s">
        <v>22</v>
      </c>
      <c r="C175" s="8" t="s">
        <v>28</v>
      </c>
      <c r="D175" s="8" t="str">
        <f t="shared" si="2"/>
        <v>James Goodson 2015</v>
      </c>
      <c r="E175" s="6">
        <v>-0.8348509453673939</v>
      </c>
    </row>
    <row r="176" spans="1:5">
      <c r="A176">
        <v>2015</v>
      </c>
      <c r="B176" s="8" t="s">
        <v>22</v>
      </c>
      <c r="C176" s="8" t="s">
        <v>34</v>
      </c>
      <c r="D176" s="8" t="str">
        <f t="shared" si="2"/>
        <v>Jamie Blair 2015</v>
      </c>
      <c r="E176" s="6">
        <v>0.70934794776482135</v>
      </c>
    </row>
    <row r="177" spans="1:5">
      <c r="A177">
        <v>2015</v>
      </c>
      <c r="B177" s="8" t="s">
        <v>22</v>
      </c>
      <c r="C177" s="8" t="s">
        <v>30</v>
      </c>
      <c r="D177" s="8" t="str">
        <f t="shared" si="2"/>
        <v>Jay Kelly 2015</v>
      </c>
      <c r="E177" s="6">
        <v>0.24070963136457843</v>
      </c>
    </row>
    <row r="178" spans="1:5">
      <c r="A178">
        <v>2015</v>
      </c>
      <c r="B178" s="8" t="s">
        <v>22</v>
      </c>
      <c r="C178" s="8" t="s">
        <v>16</v>
      </c>
      <c r="D178" s="8" t="str">
        <f t="shared" si="2"/>
        <v>Mark Simpson 2015</v>
      </c>
      <c r="E178" s="6">
        <v>-0.9345840087170596</v>
      </c>
    </row>
    <row r="179" spans="1:5">
      <c r="A179">
        <v>2015</v>
      </c>
      <c r="B179" s="8" t="s">
        <v>22</v>
      </c>
      <c r="C179" s="8" t="s">
        <v>26</v>
      </c>
      <c r="D179" s="8" t="str">
        <f t="shared" si="2"/>
        <v>Mat Ward 2015</v>
      </c>
      <c r="E179" s="6">
        <v>-0.47197009476509721</v>
      </c>
    </row>
    <row r="180" spans="1:5">
      <c r="A180">
        <v>2015</v>
      </c>
      <c r="B180" s="8" t="s">
        <v>22</v>
      </c>
      <c r="C180" s="8" t="s">
        <v>21</v>
      </c>
      <c r="D180" s="8" t="str">
        <f t="shared" si="2"/>
        <v>Max Cubberley 2015</v>
      </c>
      <c r="E180" s="6">
        <v>1.1714278327490655</v>
      </c>
    </row>
    <row r="181" spans="1:5">
      <c r="A181">
        <v>2015</v>
      </c>
      <c r="B181" s="8" t="s">
        <v>22</v>
      </c>
      <c r="C181" s="8" t="s">
        <v>25</v>
      </c>
      <c r="D181" s="8" t="str">
        <f t="shared" si="2"/>
        <v>Neil Hawke 2015</v>
      </c>
      <c r="E181" s="6">
        <v>-0.54128721559401627</v>
      </c>
    </row>
    <row r="182" spans="1:5">
      <c r="A182">
        <v>2015</v>
      </c>
      <c r="B182" s="8" t="s">
        <v>22</v>
      </c>
      <c r="C182" s="8" t="s">
        <v>33</v>
      </c>
      <c r="D182" s="8" t="str">
        <f t="shared" si="2"/>
        <v>Steve Smith 2015</v>
      </c>
      <c r="E182" s="6">
        <v>-0.1633537145632655</v>
      </c>
    </row>
    <row r="183" spans="1:5">
      <c r="A183">
        <v>2016</v>
      </c>
      <c r="B183" s="8" t="s">
        <v>282</v>
      </c>
      <c r="C183" s="8" t="s">
        <v>10</v>
      </c>
      <c r="D183" s="8" t="str">
        <f t="shared" si="2"/>
        <v>Ben Hendy 2016</v>
      </c>
      <c r="E183" s="6">
        <v>0.47405809108034852</v>
      </c>
    </row>
    <row r="184" spans="1:5">
      <c r="A184">
        <v>2016</v>
      </c>
      <c r="B184" s="8" t="s">
        <v>282</v>
      </c>
      <c r="C184" s="8" t="s">
        <v>32</v>
      </c>
      <c r="D184" s="8" t="str">
        <f t="shared" si="2"/>
        <v>Chris Hill 2016</v>
      </c>
      <c r="E184" s="6">
        <v>0.59271103620006071</v>
      </c>
    </row>
    <row r="185" spans="1:5">
      <c r="A185">
        <v>2016</v>
      </c>
      <c r="B185" s="8" t="s">
        <v>282</v>
      </c>
      <c r="C185" s="8" t="s">
        <v>12</v>
      </c>
      <c r="D185" s="8" t="str">
        <f t="shared" si="2"/>
        <v>Dan Sayles 2016</v>
      </c>
      <c r="E185" s="6">
        <v>-0.63302837691732905</v>
      </c>
    </row>
    <row r="186" spans="1:5">
      <c r="A186">
        <v>2016</v>
      </c>
      <c r="B186" s="8" t="s">
        <v>282</v>
      </c>
      <c r="C186" s="8" t="s">
        <v>290</v>
      </c>
      <c r="D186" s="8" t="str">
        <f t="shared" si="2"/>
        <v>C - David Slater 2016</v>
      </c>
      <c r="E186" s="6">
        <v>0.54771964582693655</v>
      </c>
    </row>
    <row r="187" spans="1:5">
      <c r="A187">
        <v>2016</v>
      </c>
      <c r="B187" s="8" t="s">
        <v>282</v>
      </c>
      <c r="C187" s="8" t="s">
        <v>18</v>
      </c>
      <c r="D187" s="8" t="str">
        <f t="shared" si="2"/>
        <v>Geoffrey Manboob 2016</v>
      </c>
      <c r="E187" s="6">
        <v>-0.68273435078531741</v>
      </c>
    </row>
    <row r="188" spans="1:5">
      <c r="A188">
        <v>2016</v>
      </c>
      <c r="B188" s="8" t="s">
        <v>282</v>
      </c>
      <c r="C188" s="8" t="s">
        <v>31</v>
      </c>
      <c r="D188" s="8" t="str">
        <f t="shared" si="2"/>
        <v>Ian Kulkowski 2016</v>
      </c>
      <c r="E188" s="6">
        <v>-0.28816679403093776</v>
      </c>
    </row>
    <row r="189" spans="1:5">
      <c r="A189">
        <v>2016</v>
      </c>
      <c r="B189" s="8" t="s">
        <v>282</v>
      </c>
      <c r="C189" s="8" t="s">
        <v>28</v>
      </c>
      <c r="D189" s="8" t="str">
        <f t="shared" si="2"/>
        <v>James Goodson 2016</v>
      </c>
      <c r="E189" s="6">
        <v>0.65460885292049786</v>
      </c>
    </row>
    <row r="190" spans="1:5">
      <c r="A190">
        <v>2016</v>
      </c>
      <c r="B190" s="8" t="s">
        <v>282</v>
      </c>
      <c r="C190" s="8" t="s">
        <v>34</v>
      </c>
      <c r="D190" s="8" t="str">
        <f t="shared" si="2"/>
        <v>Jamie Blair 2016</v>
      </c>
      <c r="E190" s="6">
        <v>0.46402483071625428</v>
      </c>
    </row>
    <row r="191" spans="1:5">
      <c r="A191">
        <v>2016</v>
      </c>
      <c r="B191" s="8" t="s">
        <v>282</v>
      </c>
      <c r="C191" s="8" t="s">
        <v>30</v>
      </c>
      <c r="D191" s="8" t="str">
        <f t="shared" si="2"/>
        <v>Jay Kelly 2016</v>
      </c>
      <c r="E191" s="6">
        <v>-0.69652928125206237</v>
      </c>
    </row>
    <row r="192" spans="1:5">
      <c r="A192">
        <v>2016</v>
      </c>
      <c r="B192" s="8" t="s">
        <v>282</v>
      </c>
      <c r="C192" s="8" t="s">
        <v>16</v>
      </c>
      <c r="D192" s="8" t="str">
        <f t="shared" si="2"/>
        <v>Mark Simpson 2016</v>
      </c>
      <c r="E192" s="6">
        <v>0.55392854911891465</v>
      </c>
    </row>
    <row r="193" spans="1:5">
      <c r="A193">
        <v>2016</v>
      </c>
      <c r="B193" s="8" t="s">
        <v>282</v>
      </c>
      <c r="C193" s="8" t="s">
        <v>26</v>
      </c>
      <c r="D193" s="8" t="str">
        <f t="shared" si="2"/>
        <v>Mat Ward 2016</v>
      </c>
      <c r="E193" s="6">
        <v>0.40652042117256237</v>
      </c>
    </row>
    <row r="194" spans="1:5">
      <c r="A194">
        <v>2016</v>
      </c>
      <c r="B194" s="8" t="s">
        <v>282</v>
      </c>
      <c r="C194" s="8" t="s">
        <v>21</v>
      </c>
      <c r="D194" s="8" t="str">
        <f t="shared" si="2"/>
        <v>Max Cubberley 2016</v>
      </c>
      <c r="E194" s="6">
        <v>-0.79383449181322363</v>
      </c>
    </row>
    <row r="195" spans="1:5">
      <c r="A195">
        <v>2016</v>
      </c>
      <c r="B195" s="8" t="s">
        <v>282</v>
      </c>
      <c r="C195" s="8" t="s">
        <v>25</v>
      </c>
      <c r="D195" s="8" t="str">
        <f t="shared" si="2"/>
        <v>Neil Hawke 2016</v>
      </c>
      <c r="E195" s="6">
        <v>-0.38526901650457557</v>
      </c>
    </row>
    <row r="196" spans="1:5">
      <c r="A196">
        <v>2016</v>
      </c>
      <c r="B196" s="8" t="s">
        <v>282</v>
      </c>
      <c r="C196" s="8" t="s">
        <v>62</v>
      </c>
      <c r="D196" s="8" t="str">
        <f t="shared" ref="D196:D259" si="3">C196&amp;" "&amp;A196</f>
        <v>Owen Williams 2016</v>
      </c>
      <c r="E196" s="6">
        <v>0.13531027640635987</v>
      </c>
    </row>
    <row r="197" spans="1:5">
      <c r="A197">
        <v>2016</v>
      </c>
      <c r="B197" s="8" t="s">
        <v>282</v>
      </c>
      <c r="C197" s="8" t="s">
        <v>33</v>
      </c>
      <c r="D197" s="8" t="str">
        <f t="shared" si="3"/>
        <v>Steve Smith 2016</v>
      </c>
      <c r="E197" s="6">
        <v>0.55390587124525048</v>
      </c>
    </row>
    <row r="198" spans="1:5">
      <c r="A198">
        <v>2016</v>
      </c>
      <c r="B198" s="8" t="s">
        <v>282</v>
      </c>
      <c r="C198" s="8" t="s">
        <v>72</v>
      </c>
      <c r="D198" s="8" t="str">
        <f t="shared" si="3"/>
        <v>Stewart Carter 2016</v>
      </c>
      <c r="E198" s="6">
        <v>-0.32160946792851608</v>
      </c>
    </row>
    <row r="199" spans="1:5">
      <c r="A199">
        <v>2016</v>
      </c>
      <c r="B199" s="8" t="s">
        <v>9</v>
      </c>
      <c r="C199" s="8" t="s">
        <v>10</v>
      </c>
      <c r="D199" s="8" t="str">
        <f t="shared" si="3"/>
        <v>Ben Hendy 2016</v>
      </c>
      <c r="E199" s="6">
        <v>0.40654320958637608</v>
      </c>
    </row>
    <row r="200" spans="1:5">
      <c r="A200">
        <v>2016</v>
      </c>
      <c r="B200" s="8" t="s">
        <v>9</v>
      </c>
      <c r="C200" s="8" t="s">
        <v>32</v>
      </c>
      <c r="D200" s="8" t="str">
        <f t="shared" si="3"/>
        <v>Chris Hill 2016</v>
      </c>
      <c r="E200" s="6">
        <v>0.6452309480975833</v>
      </c>
    </row>
    <row r="201" spans="1:5">
      <c r="A201">
        <v>2016</v>
      </c>
      <c r="B201" s="8" t="s">
        <v>9</v>
      </c>
      <c r="C201" s="8" t="s">
        <v>12</v>
      </c>
      <c r="D201" s="8" t="str">
        <f t="shared" si="3"/>
        <v>Dan Sayles 2016</v>
      </c>
      <c r="E201" s="6">
        <v>-0.4309273526001825</v>
      </c>
    </row>
    <row r="202" spans="1:5">
      <c r="A202">
        <v>2016</v>
      </c>
      <c r="B202" s="8" t="s">
        <v>9</v>
      </c>
      <c r="C202" s="8" t="s">
        <v>290</v>
      </c>
      <c r="D202" s="8" t="str">
        <f t="shared" si="3"/>
        <v>C - David Slater 2016</v>
      </c>
      <c r="E202" s="6">
        <v>0.36442099100640024</v>
      </c>
    </row>
    <row r="203" spans="1:5">
      <c r="A203">
        <v>2016</v>
      </c>
      <c r="B203" s="8" t="s">
        <v>9</v>
      </c>
      <c r="C203" s="8" t="s">
        <v>18</v>
      </c>
      <c r="D203" s="8" t="str">
        <f t="shared" si="3"/>
        <v>Geoffrey Manboob 2016</v>
      </c>
      <c r="E203" s="6">
        <v>-0.60153329711166592</v>
      </c>
    </row>
    <row r="204" spans="1:5">
      <c r="A204">
        <v>2016</v>
      </c>
      <c r="B204" s="8" t="s">
        <v>9</v>
      </c>
      <c r="C204" s="8" t="s">
        <v>31</v>
      </c>
      <c r="D204" s="8" t="str">
        <f t="shared" si="3"/>
        <v>Ian Kulkowski 2016</v>
      </c>
      <c r="E204" s="6">
        <v>-0.26342555425696335</v>
      </c>
    </row>
    <row r="205" spans="1:5">
      <c r="A205">
        <v>2016</v>
      </c>
      <c r="B205" s="8" t="s">
        <v>9</v>
      </c>
      <c r="C205" s="8" t="s">
        <v>28</v>
      </c>
      <c r="D205" s="8" t="str">
        <f t="shared" si="3"/>
        <v>James Goodson 2016</v>
      </c>
      <c r="E205" s="6">
        <v>0.65655414889699681</v>
      </c>
    </row>
    <row r="206" spans="1:5">
      <c r="A206">
        <v>2016</v>
      </c>
      <c r="B206" s="8" t="s">
        <v>9</v>
      </c>
      <c r="C206" s="8" t="s">
        <v>34</v>
      </c>
      <c r="D206" s="8" t="str">
        <f t="shared" si="3"/>
        <v>Jamie Blair 2016</v>
      </c>
      <c r="E206" s="6">
        <v>0.36997391994630929</v>
      </c>
    </row>
    <row r="207" spans="1:5">
      <c r="A207">
        <v>2016</v>
      </c>
      <c r="B207" s="8" t="s">
        <v>9</v>
      </c>
      <c r="C207" s="8" t="s">
        <v>30</v>
      </c>
      <c r="D207" s="8" t="str">
        <f t="shared" si="3"/>
        <v>Jay Kelly 2016</v>
      </c>
      <c r="E207" s="6">
        <v>-0.77479879469156232</v>
      </c>
    </row>
    <row r="208" spans="1:5">
      <c r="A208">
        <v>2016</v>
      </c>
      <c r="B208" s="8" t="s">
        <v>9</v>
      </c>
      <c r="C208" s="8" t="s">
        <v>16</v>
      </c>
      <c r="D208" s="8" t="str">
        <f t="shared" si="3"/>
        <v>Mark Simpson 2016</v>
      </c>
      <c r="E208" s="6">
        <v>0.5413474827053576</v>
      </c>
    </row>
    <row r="209" spans="1:5">
      <c r="A209">
        <v>2016</v>
      </c>
      <c r="B209" s="8" t="s">
        <v>9</v>
      </c>
      <c r="C209" s="8" t="s">
        <v>26</v>
      </c>
      <c r="D209" s="8" t="str">
        <f t="shared" si="3"/>
        <v>Mat Ward 2016</v>
      </c>
      <c r="E209" s="6">
        <v>0.36101939360055729</v>
      </c>
    </row>
    <row r="210" spans="1:5">
      <c r="A210">
        <v>2016</v>
      </c>
      <c r="B210" s="8" t="s">
        <v>9</v>
      </c>
      <c r="C210" s="8" t="s">
        <v>21</v>
      </c>
      <c r="D210" s="8" t="str">
        <f t="shared" si="3"/>
        <v>Max Cubberley 2016</v>
      </c>
      <c r="E210" s="6">
        <v>-0.67240932940156661</v>
      </c>
    </row>
    <row r="211" spans="1:5">
      <c r="A211">
        <v>2016</v>
      </c>
      <c r="B211" s="8" t="s">
        <v>9</v>
      </c>
      <c r="C211" s="8" t="s">
        <v>25</v>
      </c>
      <c r="D211" s="8" t="str">
        <f t="shared" si="3"/>
        <v>Neil Hawke 2016</v>
      </c>
      <c r="E211" s="6">
        <v>-0.56710492403065915</v>
      </c>
    </row>
    <row r="212" spans="1:5">
      <c r="A212">
        <v>2016</v>
      </c>
      <c r="B212" s="8" t="s">
        <v>9</v>
      </c>
      <c r="C212" s="8" t="s">
        <v>62</v>
      </c>
      <c r="D212" s="8" t="str">
        <f t="shared" si="3"/>
        <v>Owen Williams 2016</v>
      </c>
      <c r="E212" s="6">
        <v>-0.16766969443308949</v>
      </c>
    </row>
    <row r="213" spans="1:5">
      <c r="A213">
        <v>2016</v>
      </c>
      <c r="B213" s="8" t="s">
        <v>9</v>
      </c>
      <c r="C213" s="8" t="s">
        <v>33</v>
      </c>
      <c r="D213" s="8" t="str">
        <f t="shared" si="3"/>
        <v>Steve Smith 2016</v>
      </c>
      <c r="E213" s="6">
        <v>0.54456440195118538</v>
      </c>
    </row>
    <row r="214" spans="1:5">
      <c r="A214">
        <v>2016</v>
      </c>
      <c r="B214" s="8" t="s">
        <v>9</v>
      </c>
      <c r="C214" s="8" t="s">
        <v>72</v>
      </c>
      <c r="D214" s="8" t="str">
        <f t="shared" si="3"/>
        <v>Stewart Carter 2016</v>
      </c>
      <c r="E214" s="6">
        <v>0.12966401789938781</v>
      </c>
    </row>
    <row r="215" spans="1:5">
      <c r="A215">
        <v>2016</v>
      </c>
      <c r="B215" s="8" t="s">
        <v>22</v>
      </c>
      <c r="C215" s="8" t="s">
        <v>10</v>
      </c>
      <c r="D215" s="8" t="str">
        <f t="shared" si="3"/>
        <v>Ben Hendy 2016</v>
      </c>
      <c r="E215" s="6">
        <v>0.69452411119883783</v>
      </c>
    </row>
    <row r="216" spans="1:5">
      <c r="A216">
        <v>2016</v>
      </c>
      <c r="B216" s="8" t="s">
        <v>22</v>
      </c>
      <c r="C216" s="8" t="s">
        <v>32</v>
      </c>
      <c r="D216" s="8" t="str">
        <f t="shared" si="3"/>
        <v>Chris Hill 2016</v>
      </c>
      <c r="E216" s="6">
        <v>0.2637570005110848</v>
      </c>
    </row>
    <row r="217" spans="1:5">
      <c r="A217">
        <v>2016</v>
      </c>
      <c r="B217" s="8" t="s">
        <v>22</v>
      </c>
      <c r="C217" s="8" t="s">
        <v>12</v>
      </c>
      <c r="D217" s="8" t="str">
        <f t="shared" si="3"/>
        <v>Dan Sayles 2016</v>
      </c>
      <c r="E217" s="6">
        <v>-1.1543425017261821</v>
      </c>
    </row>
    <row r="218" spans="1:5">
      <c r="A218">
        <v>2016</v>
      </c>
      <c r="B218" s="8" t="s">
        <v>22</v>
      </c>
      <c r="C218" s="8" t="s">
        <v>290</v>
      </c>
      <c r="D218" s="8" t="str">
        <f t="shared" si="3"/>
        <v>C - David Slater 2016</v>
      </c>
      <c r="E218" s="6">
        <v>1.0121782458107245</v>
      </c>
    </row>
    <row r="219" spans="1:5">
      <c r="A219">
        <v>2016</v>
      </c>
      <c r="B219" s="8" t="s">
        <v>22</v>
      </c>
      <c r="C219" s="8" t="s">
        <v>18</v>
      </c>
      <c r="D219" s="8" t="str">
        <f t="shared" si="3"/>
        <v>Geoffrey Manboob 2016</v>
      </c>
      <c r="E219" s="6">
        <v>-0.95813518564858891</v>
      </c>
    </row>
    <row r="220" spans="1:5">
      <c r="A220">
        <v>2016</v>
      </c>
      <c r="B220" s="8" t="s">
        <v>22</v>
      </c>
      <c r="C220" s="8" t="s">
        <v>31</v>
      </c>
      <c r="D220" s="8" t="str">
        <f t="shared" si="3"/>
        <v>Ian Kulkowski 2016</v>
      </c>
      <c r="E220" s="6">
        <v>-0.37706424061444938</v>
      </c>
    </row>
    <row r="221" spans="1:5">
      <c r="A221">
        <v>2016</v>
      </c>
      <c r="B221" s="8" t="s">
        <v>22</v>
      </c>
      <c r="C221" s="8" t="s">
        <v>28</v>
      </c>
      <c r="D221" s="8" t="str">
        <f t="shared" si="3"/>
        <v>James Goodson 2016</v>
      </c>
      <c r="E221" s="6">
        <v>0.64611156144793391</v>
      </c>
    </row>
    <row r="222" spans="1:5">
      <c r="A222">
        <v>2016</v>
      </c>
      <c r="B222" s="8" t="s">
        <v>22</v>
      </c>
      <c r="C222" s="8" t="s">
        <v>34</v>
      </c>
      <c r="D222" s="8" t="str">
        <f t="shared" si="3"/>
        <v>Jamie Blair 2016</v>
      </c>
      <c r="E222" s="6">
        <v>0.74512987181526058</v>
      </c>
    </row>
    <row r="223" spans="1:5">
      <c r="A223">
        <v>2016</v>
      </c>
      <c r="B223" s="8" t="s">
        <v>22</v>
      </c>
      <c r="C223" s="8" t="s">
        <v>30</v>
      </c>
      <c r="D223" s="8" t="str">
        <f t="shared" si="3"/>
        <v>Jay Kelly 2016</v>
      </c>
      <c r="E223" s="6">
        <v>0.117788801189864</v>
      </c>
    </row>
    <row r="224" spans="1:5">
      <c r="A224">
        <v>2016</v>
      </c>
      <c r="B224" s="8" t="s">
        <v>22</v>
      </c>
      <c r="C224" s="8" t="s">
        <v>16</v>
      </c>
      <c r="D224" s="8" t="str">
        <f t="shared" si="3"/>
        <v>Mark Simpson 2016</v>
      </c>
      <c r="E224" s="6">
        <v>0.60543294125091895</v>
      </c>
    </row>
    <row r="225" spans="1:5">
      <c r="A225">
        <v>2016</v>
      </c>
      <c r="B225" s="8" t="s">
        <v>22</v>
      </c>
      <c r="C225" s="8" t="s">
        <v>26</v>
      </c>
      <c r="D225" s="8" t="str">
        <f t="shared" si="3"/>
        <v>Mat Ward 2016</v>
      </c>
      <c r="E225" s="6">
        <v>0.56266823026860047</v>
      </c>
    </row>
    <row r="226" spans="1:5">
      <c r="A226">
        <v>2016</v>
      </c>
      <c r="B226" s="8" t="s">
        <v>22</v>
      </c>
      <c r="C226" s="8" t="s">
        <v>21</v>
      </c>
      <c r="D226" s="8" t="str">
        <f t="shared" si="3"/>
        <v>Max Cubberley 2016</v>
      </c>
      <c r="E226" s="6">
        <v>-1.1839235933702685</v>
      </c>
    </row>
    <row r="227" spans="1:5">
      <c r="A227">
        <v>2016</v>
      </c>
      <c r="B227" s="8" t="s">
        <v>22</v>
      </c>
      <c r="C227" s="8" t="s">
        <v>25</v>
      </c>
      <c r="D227" s="8" t="str">
        <f t="shared" si="3"/>
        <v>Neil Hawke 2016</v>
      </c>
      <c r="E227" s="6">
        <v>0.77588411761963738</v>
      </c>
    </row>
    <row r="228" spans="1:5">
      <c r="A228">
        <v>2016</v>
      </c>
      <c r="B228" s="8" t="s">
        <v>22</v>
      </c>
      <c r="C228" s="8" t="s">
        <v>62</v>
      </c>
      <c r="D228" s="8" t="str">
        <f t="shared" si="3"/>
        <v>Owen Williams 2016</v>
      </c>
      <c r="E228" s="6">
        <v>0.46847717056627952</v>
      </c>
    </row>
    <row r="229" spans="1:5">
      <c r="A229">
        <v>2016</v>
      </c>
      <c r="B229" s="8" t="s">
        <v>22</v>
      </c>
      <c r="C229" s="8" t="s">
        <v>33</v>
      </c>
      <c r="D229" s="8" t="str">
        <f t="shared" si="3"/>
        <v>Steve Smith 2016</v>
      </c>
      <c r="E229" s="6">
        <v>0.5926866470734431</v>
      </c>
    </row>
    <row r="230" spans="1:5">
      <c r="A230">
        <v>2016</v>
      </c>
      <c r="B230" s="8" t="s">
        <v>22</v>
      </c>
      <c r="C230" s="8" t="s">
        <v>72</v>
      </c>
      <c r="D230" s="8" t="str">
        <f t="shared" si="3"/>
        <v>Stewart Carter 2016</v>
      </c>
      <c r="E230" s="6">
        <v>-0.7902506450006388</v>
      </c>
    </row>
    <row r="231" spans="1:5">
      <c r="A231">
        <v>2017</v>
      </c>
      <c r="B231" s="8" t="s">
        <v>282</v>
      </c>
      <c r="C231" s="8" t="s">
        <v>10</v>
      </c>
      <c r="D231" s="8" t="str">
        <f t="shared" si="3"/>
        <v>Ben Hendy 2017</v>
      </c>
      <c r="E231" s="24">
        <v>0.69699132804058939</v>
      </c>
    </row>
    <row r="232" spans="1:5">
      <c r="A232">
        <v>2017</v>
      </c>
      <c r="B232" s="8" t="s">
        <v>282</v>
      </c>
      <c r="C232" s="8" t="s">
        <v>14</v>
      </c>
      <c r="D232" s="8" t="str">
        <f t="shared" si="3"/>
        <v>Chris Braithwaite 2017</v>
      </c>
      <c r="E232" s="24">
        <v>-0.53674270286098558</v>
      </c>
    </row>
    <row r="233" spans="1:5">
      <c r="A233">
        <v>2017</v>
      </c>
      <c r="B233" s="8" t="s">
        <v>282</v>
      </c>
      <c r="C233" s="8" t="s">
        <v>32</v>
      </c>
      <c r="D233" s="8" t="str">
        <f t="shared" si="3"/>
        <v>Chris Hill 2017</v>
      </c>
      <c r="E233" s="24">
        <v>-0.61436359139348973</v>
      </c>
    </row>
    <row r="234" spans="1:5">
      <c r="A234">
        <v>2017</v>
      </c>
      <c r="B234" s="8" t="s">
        <v>282</v>
      </c>
      <c r="C234" s="8" t="s">
        <v>12</v>
      </c>
      <c r="D234" s="8" t="str">
        <f t="shared" si="3"/>
        <v>Dan Sayles 2017</v>
      </c>
      <c r="E234" s="24">
        <v>0.45174846045262534</v>
      </c>
    </row>
    <row r="235" spans="1:5">
      <c r="A235">
        <v>2017</v>
      </c>
      <c r="B235" s="8" t="s">
        <v>282</v>
      </c>
      <c r="C235" s="8" t="s">
        <v>13</v>
      </c>
      <c r="D235" s="8" t="str">
        <f t="shared" si="3"/>
        <v>David Slater 2017</v>
      </c>
      <c r="E235" s="24">
        <v>-0.61105967796450922</v>
      </c>
    </row>
    <row r="236" spans="1:5">
      <c r="A236">
        <v>2017</v>
      </c>
      <c r="B236" s="8" t="s">
        <v>282</v>
      </c>
      <c r="C236" s="8" t="s">
        <v>18</v>
      </c>
      <c r="D236" s="8" t="str">
        <f t="shared" si="3"/>
        <v>Geoffrey Manboob 2017</v>
      </c>
      <c r="E236" s="24">
        <v>-0.64893429174666561</v>
      </c>
    </row>
    <row r="237" spans="1:5">
      <c r="A237">
        <v>2017</v>
      </c>
      <c r="B237" s="8" t="s">
        <v>282</v>
      </c>
      <c r="C237" s="8" t="s">
        <v>31</v>
      </c>
      <c r="D237" s="8" t="str">
        <f t="shared" si="3"/>
        <v>Ian Kulkowski 2017</v>
      </c>
      <c r="E237" s="24">
        <v>-0.25783026842971851</v>
      </c>
    </row>
    <row r="238" spans="1:5">
      <c r="A238">
        <v>2017</v>
      </c>
      <c r="B238" s="8" t="s">
        <v>282</v>
      </c>
      <c r="C238" s="8" t="s">
        <v>307</v>
      </c>
      <c r="D238" s="8" t="str">
        <f t="shared" si="3"/>
        <v>C - James Goodson 2017</v>
      </c>
      <c r="E238" s="24">
        <v>0.43026530500958382</v>
      </c>
    </row>
    <row r="239" spans="1:5">
      <c r="A239">
        <v>2017</v>
      </c>
      <c r="B239" s="8" t="s">
        <v>282</v>
      </c>
      <c r="C239" s="8" t="s">
        <v>34</v>
      </c>
      <c r="D239" s="8" t="str">
        <f t="shared" si="3"/>
        <v>Jamie Blair 2017</v>
      </c>
      <c r="E239" s="24">
        <v>-1.0138934816295471</v>
      </c>
    </row>
    <row r="240" spans="1:5">
      <c r="A240">
        <v>2017</v>
      </c>
      <c r="B240" s="8" t="s">
        <v>282</v>
      </c>
      <c r="C240" s="8" t="s">
        <v>30</v>
      </c>
      <c r="D240" s="8" t="str">
        <f t="shared" si="3"/>
        <v>Jay Kelly 2017</v>
      </c>
      <c r="E240" s="24">
        <v>0.41293984623390262</v>
      </c>
    </row>
    <row r="241" spans="1:5">
      <c r="A241">
        <v>2017</v>
      </c>
      <c r="B241" s="8" t="s">
        <v>282</v>
      </c>
      <c r="C241" s="8" t="s">
        <v>26</v>
      </c>
      <c r="D241" s="8" t="str">
        <f t="shared" si="3"/>
        <v>Mat Ward 2017</v>
      </c>
      <c r="E241" s="24">
        <v>0.8477478729558382</v>
      </c>
    </row>
    <row r="242" spans="1:5">
      <c r="A242">
        <v>2017</v>
      </c>
      <c r="B242" s="8" t="s">
        <v>282</v>
      </c>
      <c r="C242" s="8" t="s">
        <v>21</v>
      </c>
      <c r="D242" s="8" t="str">
        <f t="shared" si="3"/>
        <v>Max Cubberley 2017</v>
      </c>
      <c r="E242" s="24">
        <v>0.29366308818579284</v>
      </c>
    </row>
    <row r="243" spans="1:5">
      <c r="A243">
        <v>2017</v>
      </c>
      <c r="B243" s="8" t="s">
        <v>282</v>
      </c>
      <c r="C243" s="8" t="s">
        <v>25</v>
      </c>
      <c r="D243" s="8" t="str">
        <f t="shared" si="3"/>
        <v>Neil Hawke 2017</v>
      </c>
      <c r="E243" s="24">
        <v>0.82242267159715809</v>
      </c>
    </row>
    <row r="244" spans="1:5">
      <c r="A244">
        <v>2017</v>
      </c>
      <c r="B244" s="8" t="s">
        <v>282</v>
      </c>
      <c r="C244" s="8" t="s">
        <v>62</v>
      </c>
      <c r="D244" s="8" t="str">
        <f t="shared" si="3"/>
        <v>Owen Williams 2017</v>
      </c>
      <c r="E244" s="24">
        <v>0.42473620261765244</v>
      </c>
    </row>
    <row r="245" spans="1:5">
      <c r="A245">
        <v>2017</v>
      </c>
      <c r="B245" s="8" t="s">
        <v>282</v>
      </c>
      <c r="C245" s="8" t="s">
        <v>33</v>
      </c>
      <c r="D245" s="8" t="str">
        <f t="shared" si="3"/>
        <v>Steve Smith 2017</v>
      </c>
      <c r="E245" s="24">
        <v>-0.15857620757338026</v>
      </c>
    </row>
    <row r="246" spans="1:5">
      <c r="A246">
        <v>2017</v>
      </c>
      <c r="B246" s="8" t="s">
        <v>282</v>
      </c>
      <c r="C246" s="8" t="s">
        <v>72</v>
      </c>
      <c r="D246" s="8" t="str">
        <f t="shared" si="3"/>
        <v>Stewart Carter 2017</v>
      </c>
      <c r="E246" s="24">
        <v>-0.35716612473996673</v>
      </c>
    </row>
    <row r="247" spans="1:5">
      <c r="A247">
        <v>2017</v>
      </c>
      <c r="B247" s="8" t="s">
        <v>9</v>
      </c>
      <c r="C247" s="8" t="s">
        <v>10</v>
      </c>
      <c r="D247" s="8" t="str">
        <f t="shared" si="3"/>
        <v>Ben Hendy 2017</v>
      </c>
      <c r="E247" s="6">
        <v>0.8085658331595198</v>
      </c>
    </row>
    <row r="248" spans="1:5">
      <c r="A248">
        <v>2017</v>
      </c>
      <c r="B248" s="8" t="s">
        <v>9</v>
      </c>
      <c r="C248" s="8" t="s">
        <v>14</v>
      </c>
      <c r="D248" s="8" t="str">
        <f t="shared" si="3"/>
        <v>Chris Braithwaite 2017</v>
      </c>
      <c r="E248" s="6">
        <v>-0.4818457657024186</v>
      </c>
    </row>
    <row r="249" spans="1:5">
      <c r="A249">
        <v>2017</v>
      </c>
      <c r="B249" s="8" t="s">
        <v>9</v>
      </c>
      <c r="C249" s="8" t="s">
        <v>32</v>
      </c>
      <c r="D249" s="8" t="str">
        <f t="shared" si="3"/>
        <v>Chris Hill 2017</v>
      </c>
      <c r="E249" s="6">
        <v>-0.53341748648797138</v>
      </c>
    </row>
    <row r="250" spans="1:5">
      <c r="A250">
        <v>2017</v>
      </c>
      <c r="B250" s="8" t="s">
        <v>9</v>
      </c>
      <c r="C250" s="8" t="s">
        <v>12</v>
      </c>
      <c r="D250" s="8" t="str">
        <f t="shared" si="3"/>
        <v>Dan Sayles 2017</v>
      </c>
      <c r="E250" s="6">
        <v>0.30246994695551205</v>
      </c>
    </row>
    <row r="251" spans="1:5">
      <c r="A251">
        <v>2017</v>
      </c>
      <c r="B251" s="8" t="s">
        <v>9</v>
      </c>
      <c r="C251" s="8" t="s">
        <v>13</v>
      </c>
      <c r="D251" s="8" t="str">
        <f t="shared" si="3"/>
        <v>David Slater 2017</v>
      </c>
      <c r="E251" s="6">
        <v>-0.5536969354354162</v>
      </c>
    </row>
    <row r="252" spans="1:5">
      <c r="A252">
        <v>2017</v>
      </c>
      <c r="B252" s="8" t="s">
        <v>9</v>
      </c>
      <c r="C252" s="8" t="s">
        <v>18</v>
      </c>
      <c r="D252" s="8" t="str">
        <f t="shared" si="3"/>
        <v>Geoffrey Manboob 2017</v>
      </c>
      <c r="E252" s="6">
        <v>-0.65883556109137231</v>
      </c>
    </row>
    <row r="253" spans="1:5">
      <c r="A253">
        <v>2017</v>
      </c>
      <c r="B253" s="8" t="s">
        <v>9</v>
      </c>
      <c r="C253" s="8" t="s">
        <v>31</v>
      </c>
      <c r="D253" s="8" t="str">
        <f t="shared" si="3"/>
        <v>Ian Kulkowski 2017</v>
      </c>
      <c r="E253" s="6">
        <v>-0.22511261167082089</v>
      </c>
    </row>
    <row r="254" spans="1:5">
      <c r="A254">
        <v>2017</v>
      </c>
      <c r="B254" s="8" t="s">
        <v>9</v>
      </c>
      <c r="C254" s="8" t="s">
        <v>307</v>
      </c>
      <c r="D254" s="8" t="str">
        <f t="shared" si="3"/>
        <v>C - James Goodson 2017</v>
      </c>
      <c r="E254" s="6">
        <v>0.34818939177631109</v>
      </c>
    </row>
    <row r="255" spans="1:5">
      <c r="A255">
        <v>2017</v>
      </c>
      <c r="B255" s="8" t="s">
        <v>9</v>
      </c>
      <c r="C255" s="8" t="s">
        <v>34</v>
      </c>
      <c r="D255" s="8" t="str">
        <f t="shared" si="3"/>
        <v>Jamie Blair 2017</v>
      </c>
      <c r="E255" s="6">
        <v>-0.93983219085277037</v>
      </c>
    </row>
    <row r="256" spans="1:5">
      <c r="A256">
        <v>2017</v>
      </c>
      <c r="B256" s="8" t="s">
        <v>9</v>
      </c>
      <c r="C256" s="8" t="s">
        <v>30</v>
      </c>
      <c r="D256" s="8" t="str">
        <f t="shared" si="3"/>
        <v>Jay Kelly 2017</v>
      </c>
      <c r="E256" s="6">
        <v>5.5781382903746859E-2</v>
      </c>
    </row>
    <row r="257" spans="1:5">
      <c r="A257">
        <v>2017</v>
      </c>
      <c r="B257" s="8" t="s">
        <v>9</v>
      </c>
      <c r="C257" s="8" t="s">
        <v>26</v>
      </c>
      <c r="D257" s="8" t="str">
        <f t="shared" si="3"/>
        <v>Mat Ward 2017</v>
      </c>
      <c r="E257" s="6">
        <v>0.82705845825335889</v>
      </c>
    </row>
    <row r="258" spans="1:5">
      <c r="A258">
        <v>2017</v>
      </c>
      <c r="B258" s="8" t="s">
        <v>9</v>
      </c>
      <c r="C258" s="8" t="s">
        <v>21</v>
      </c>
      <c r="D258" s="8" t="str">
        <f t="shared" si="3"/>
        <v>Max Cubberley 2017</v>
      </c>
      <c r="E258" s="6">
        <v>0.35084920198237446</v>
      </c>
    </row>
    <row r="259" spans="1:5">
      <c r="A259">
        <v>2017</v>
      </c>
      <c r="B259" s="8" t="s">
        <v>9</v>
      </c>
      <c r="C259" s="8" t="s">
        <v>25</v>
      </c>
      <c r="D259" s="8" t="str">
        <f t="shared" si="3"/>
        <v>Neil Hawke 2017</v>
      </c>
      <c r="E259" s="6">
        <v>0.82393375632364607</v>
      </c>
    </row>
    <row r="260" spans="1:5">
      <c r="A260">
        <v>2017</v>
      </c>
      <c r="B260" s="8" t="s">
        <v>9</v>
      </c>
      <c r="C260" s="8" t="s">
        <v>62</v>
      </c>
      <c r="D260" s="8" t="str">
        <f t="shared" ref="D260:D278" si="4">C260&amp;" "&amp;A260</f>
        <v>Owen Williams 2017</v>
      </c>
      <c r="E260" s="6">
        <v>0.40395161719280848</v>
      </c>
    </row>
    <row r="261" spans="1:5">
      <c r="A261">
        <v>2017</v>
      </c>
      <c r="B261" s="8" t="s">
        <v>9</v>
      </c>
      <c r="C261" s="8" t="s">
        <v>33</v>
      </c>
      <c r="D261" s="8" t="str">
        <f t="shared" si="4"/>
        <v>Steve Smith 2017</v>
      </c>
      <c r="E261" s="6">
        <v>-0.29375123109960366</v>
      </c>
    </row>
    <row r="262" spans="1:5">
      <c r="A262">
        <v>2017</v>
      </c>
      <c r="B262" s="8" t="s">
        <v>9</v>
      </c>
      <c r="C262" s="8" t="s">
        <v>72</v>
      </c>
      <c r="D262" s="8" t="str">
        <f t="shared" si="4"/>
        <v>Stewart Carter 2017</v>
      </c>
      <c r="E262" s="6">
        <v>-0.49109532677092566</v>
      </c>
    </row>
    <row r="263" spans="1:5">
      <c r="A263">
        <v>2017</v>
      </c>
      <c r="B263" s="8" t="s">
        <v>22</v>
      </c>
      <c r="C263" s="8" t="s">
        <v>10</v>
      </c>
      <c r="D263" s="8" t="str">
        <f t="shared" si="4"/>
        <v>Ben Hendy 2017</v>
      </c>
      <c r="E263" s="24">
        <v>-0.49148486473508718</v>
      </c>
    </row>
    <row r="264" spans="1:5">
      <c r="A264">
        <v>2017</v>
      </c>
      <c r="B264" s="8" t="s">
        <v>22</v>
      </c>
      <c r="C264" s="8" t="s">
        <v>14</v>
      </c>
      <c r="D264" s="8" t="str">
        <f t="shared" si="4"/>
        <v>Chris Braithwaite 2017</v>
      </c>
      <c r="E264" s="24">
        <v>-0.72752618505315325</v>
      </c>
    </row>
    <row r="265" spans="1:5">
      <c r="A265">
        <v>2017</v>
      </c>
      <c r="B265" s="8" t="s">
        <v>22</v>
      </c>
      <c r="C265" s="8" t="s">
        <v>32</v>
      </c>
      <c r="D265" s="8" t="str">
        <f t="shared" si="4"/>
        <v>Chris Hill 2017</v>
      </c>
      <c r="E265" s="24">
        <v>-0.88287336985975284</v>
      </c>
    </row>
    <row r="266" spans="1:5">
      <c r="A266">
        <v>2017</v>
      </c>
      <c r="B266" s="8" t="s">
        <v>22</v>
      </c>
      <c r="C266" s="8" t="s">
        <v>12</v>
      </c>
      <c r="D266" s="8" t="str">
        <f t="shared" si="4"/>
        <v>Dan Sayles 2017</v>
      </c>
      <c r="E266" s="24">
        <v>0.83232838953318466</v>
      </c>
    </row>
    <row r="267" spans="1:5">
      <c r="A267">
        <v>2017</v>
      </c>
      <c r="B267" s="8" t="s">
        <v>22</v>
      </c>
      <c r="C267" s="8" t="s">
        <v>13</v>
      </c>
      <c r="D267" s="8" t="str">
        <f t="shared" si="4"/>
        <v>David Slater 2017</v>
      </c>
      <c r="E267" s="24">
        <v>-0.81348546182094084</v>
      </c>
    </row>
    <row r="268" spans="1:5">
      <c r="A268">
        <v>2017</v>
      </c>
      <c r="B268" s="8" t="s">
        <v>22</v>
      </c>
      <c r="C268" s="8" t="s">
        <v>18</v>
      </c>
      <c r="D268" s="8" t="str">
        <f t="shared" si="4"/>
        <v>Geoffrey Manboob 2017</v>
      </c>
      <c r="E268" s="24">
        <v>-0.60302697277262862</v>
      </c>
    </row>
    <row r="269" spans="1:5">
      <c r="A269">
        <v>2017</v>
      </c>
      <c r="B269" s="8" t="s">
        <v>22</v>
      </c>
      <c r="C269" s="8" t="s">
        <v>31</v>
      </c>
      <c r="D269" s="8" t="str">
        <f t="shared" si="4"/>
        <v>Ian Kulkowski 2017</v>
      </c>
      <c r="E269" s="24">
        <v>-0.36643079866605804</v>
      </c>
    </row>
    <row r="270" spans="1:5">
      <c r="A270">
        <v>2017</v>
      </c>
      <c r="B270" s="8" t="s">
        <v>22</v>
      </c>
      <c r="C270" s="8" t="s">
        <v>307</v>
      </c>
      <c r="D270" s="8" t="str">
        <f t="shared" si="4"/>
        <v>C - James Goodson 2017</v>
      </c>
      <c r="E270" s="24">
        <v>0.68057571534256045</v>
      </c>
    </row>
    <row r="271" spans="1:5">
      <c r="A271">
        <v>2017</v>
      </c>
      <c r="B271" s="8" t="s">
        <v>22</v>
      </c>
      <c r="C271" s="8" t="s">
        <v>34</v>
      </c>
      <c r="D271" s="8" t="str">
        <f t="shared" si="4"/>
        <v>Jamie Blair 2017</v>
      </c>
      <c r="E271" s="24">
        <v>-1.2859931902140211</v>
      </c>
    </row>
    <row r="272" spans="1:5">
      <c r="A272">
        <v>2017</v>
      </c>
      <c r="B272" s="8" t="s">
        <v>22</v>
      </c>
      <c r="C272" s="8" t="s">
        <v>30</v>
      </c>
      <c r="D272" s="8" t="str">
        <f t="shared" si="4"/>
        <v>Jay Kelly 2017</v>
      </c>
      <c r="E272" s="24">
        <v>0.94716814887336254</v>
      </c>
    </row>
    <row r="273" spans="1:5">
      <c r="A273">
        <v>2017</v>
      </c>
      <c r="B273" s="8" t="s">
        <v>22</v>
      </c>
      <c r="C273" s="8" t="s">
        <v>26</v>
      </c>
      <c r="D273" s="8" t="str">
        <f t="shared" si="4"/>
        <v>Mat Ward 2017</v>
      </c>
      <c r="E273" s="24">
        <v>0.92443896861831598</v>
      </c>
    </row>
    <row r="274" spans="1:5">
      <c r="A274">
        <v>2017</v>
      </c>
      <c r="B274" s="8" t="s">
        <v>22</v>
      </c>
      <c r="C274" s="8" t="s">
        <v>21</v>
      </c>
      <c r="D274" s="8" t="str">
        <f t="shared" si="4"/>
        <v>Max Cubberley 2017</v>
      </c>
      <c r="E274" s="24">
        <v>-0.2700175775326823</v>
      </c>
    </row>
    <row r="275" spans="1:5">
      <c r="A275">
        <v>2017</v>
      </c>
      <c r="B275" s="8" t="s">
        <v>22</v>
      </c>
      <c r="C275" s="8" t="s">
        <v>25</v>
      </c>
      <c r="D275" s="8" t="str">
        <f t="shared" si="4"/>
        <v>Neil Hawke 2017</v>
      </c>
      <c r="E275" s="24">
        <v>0.81628061641436711</v>
      </c>
    </row>
    <row r="276" spans="1:5">
      <c r="A276">
        <v>2017</v>
      </c>
      <c r="B276" s="8" t="s">
        <v>22</v>
      </c>
      <c r="C276" s="8" t="s">
        <v>62</v>
      </c>
      <c r="D276" s="8" t="str">
        <f t="shared" si="4"/>
        <v>Owen Williams 2017</v>
      </c>
      <c r="E276" s="24">
        <v>0.50556029020041493</v>
      </c>
    </row>
    <row r="277" spans="1:5">
      <c r="A277">
        <v>2017</v>
      </c>
      <c r="B277" s="8" t="s">
        <v>22</v>
      </c>
      <c r="C277" s="8" t="s">
        <v>33</v>
      </c>
      <c r="D277" s="8" t="str">
        <f t="shared" si="4"/>
        <v>Steve Smith 2017</v>
      </c>
      <c r="E277" s="24">
        <v>0.49103751522412153</v>
      </c>
    </row>
    <row r="278" spans="1:5">
      <c r="A278">
        <v>2017</v>
      </c>
      <c r="B278" s="8" t="s">
        <v>22</v>
      </c>
      <c r="C278" s="8" t="s">
        <v>72</v>
      </c>
      <c r="D278" s="8" t="str">
        <f t="shared" si="4"/>
        <v>Stewart Carter 2017</v>
      </c>
      <c r="E278" s="24">
        <v>0.60496684963968939</v>
      </c>
    </row>
    <row r="279" spans="1:5">
      <c r="B279" s="8"/>
      <c r="E279" s="8"/>
    </row>
    <row r="280" spans="1:5">
      <c r="B280" s="8"/>
      <c r="E280" s="8"/>
    </row>
    <row r="281" spans="1:5">
      <c r="B281" s="8"/>
      <c r="E281" s="8"/>
    </row>
    <row r="282" spans="1:5">
      <c r="B282" s="8"/>
      <c r="E282" s="8"/>
    </row>
    <row r="283" spans="1:5">
      <c r="B283" s="8"/>
      <c r="E283" s="8"/>
    </row>
    <row r="284" spans="1:5">
      <c r="B284" s="8"/>
      <c r="E284" s="8"/>
    </row>
    <row r="285" spans="1:5">
      <c r="B285" s="8"/>
      <c r="E285" s="8"/>
    </row>
    <row r="286" spans="1:5">
      <c r="B286" s="8"/>
      <c r="E286" s="8"/>
    </row>
    <row r="287" spans="1:5">
      <c r="B287" s="8"/>
      <c r="E287" s="8"/>
    </row>
    <row r="288" spans="1:5">
      <c r="B288" s="8"/>
      <c r="E288" s="8"/>
    </row>
    <row r="289" spans="2:5">
      <c r="B289" s="8"/>
      <c r="E289" s="8"/>
    </row>
    <row r="290" spans="2:5">
      <c r="B290" s="8"/>
      <c r="E290" s="8"/>
    </row>
    <row r="291" spans="2:5">
      <c r="B291" s="8"/>
      <c r="E291" s="8"/>
    </row>
    <row r="292" spans="2:5">
      <c r="B292" s="8"/>
      <c r="E292" s="8"/>
    </row>
    <row r="293" spans="2:5">
      <c r="B293" s="8"/>
      <c r="E293" s="8"/>
    </row>
    <row r="294" spans="2:5">
      <c r="B294" s="8"/>
      <c r="E294" s="8"/>
    </row>
    <row r="295" spans="2:5">
      <c r="B295" s="8"/>
      <c r="E295" s="8"/>
    </row>
    <row r="296" spans="2:5">
      <c r="B296" s="8"/>
      <c r="E296" s="8"/>
    </row>
    <row r="297" spans="2:5">
      <c r="B297" s="8"/>
      <c r="E297" s="8"/>
    </row>
    <row r="298" spans="2:5">
      <c r="B298" s="8"/>
      <c r="E298" s="8"/>
    </row>
    <row r="299" spans="2:5">
      <c r="B299" s="8"/>
      <c r="E299" s="8"/>
    </row>
    <row r="300" spans="2:5">
      <c r="B300" s="8"/>
      <c r="E300" s="8"/>
    </row>
    <row r="301" spans="2:5">
      <c r="B301" s="8"/>
      <c r="E301" s="8"/>
    </row>
    <row r="302" spans="2:5">
      <c r="B302" s="8"/>
      <c r="E302" s="8"/>
    </row>
    <row r="303" spans="2:5">
      <c r="B303" s="8"/>
      <c r="E303" s="8"/>
    </row>
    <row r="304" spans="2:5">
      <c r="B304" s="8"/>
      <c r="E304" s="8"/>
    </row>
    <row r="305" spans="2:5">
      <c r="B305" s="8"/>
      <c r="E305" s="8"/>
    </row>
    <row r="306" spans="2:5">
      <c r="B306" s="8"/>
      <c r="E306" s="8"/>
    </row>
    <row r="307" spans="2:5">
      <c r="B307" s="8"/>
      <c r="E307" s="8"/>
    </row>
    <row r="308" spans="2:5">
      <c r="B308" s="8"/>
      <c r="E308" s="8"/>
    </row>
    <row r="309" spans="2:5">
      <c r="B309" s="8"/>
      <c r="E309" s="8"/>
    </row>
    <row r="310" spans="2:5">
      <c r="B310" s="8"/>
      <c r="E310" s="8"/>
    </row>
    <row r="311" spans="2:5">
      <c r="B311" s="8"/>
      <c r="E311" s="8"/>
    </row>
    <row r="312" spans="2:5">
      <c r="B312" s="8"/>
      <c r="E312" s="8"/>
    </row>
    <row r="313" spans="2:5">
      <c r="B313" s="8"/>
      <c r="E313" s="8"/>
    </row>
    <row r="314" spans="2:5">
      <c r="B314" s="8"/>
      <c r="E314" s="8"/>
    </row>
    <row r="315" spans="2:5">
      <c r="B315" s="8"/>
      <c r="E315" s="8"/>
    </row>
    <row r="316" spans="2:5">
      <c r="B316" s="8"/>
      <c r="E316" s="8"/>
    </row>
    <row r="317" spans="2:5">
      <c r="B317" s="8"/>
      <c r="E317" s="8"/>
    </row>
    <row r="318" spans="2:5">
      <c r="B318" s="8"/>
      <c r="E318" s="8"/>
    </row>
    <row r="319" spans="2:5">
      <c r="B319" s="8"/>
      <c r="E319" s="8"/>
    </row>
    <row r="320" spans="2:5">
      <c r="B320" s="8"/>
      <c r="E320" s="8"/>
    </row>
    <row r="321" spans="2:5">
      <c r="B321" s="8"/>
      <c r="E321" s="8"/>
    </row>
    <row r="322" spans="2:5">
      <c r="B322" s="8"/>
      <c r="E322" s="8"/>
    </row>
    <row r="323" spans="2:5">
      <c r="B323" s="8"/>
      <c r="E323" s="8"/>
    </row>
    <row r="324" spans="2:5">
      <c r="B324" s="8"/>
      <c r="E324" s="8"/>
    </row>
    <row r="325" spans="2:5">
      <c r="B325" s="8"/>
      <c r="E325" s="8"/>
    </row>
    <row r="326" spans="2:5">
      <c r="B326" s="8"/>
      <c r="E326" s="8"/>
    </row>
    <row r="327" spans="2:5">
      <c r="B327" s="8"/>
      <c r="E327" s="8"/>
    </row>
    <row r="328" spans="2:5">
      <c r="B328" s="8"/>
      <c r="E328" s="8"/>
    </row>
    <row r="329" spans="2:5">
      <c r="B329" s="8"/>
      <c r="E329" s="8"/>
    </row>
    <row r="330" spans="2:5">
      <c r="B330" s="8"/>
      <c r="E330" s="8"/>
    </row>
    <row r="331" spans="2:5">
      <c r="B331" s="8"/>
      <c r="E331" s="8"/>
    </row>
    <row r="332" spans="2:5">
      <c r="B332" s="8"/>
      <c r="E332" s="8"/>
    </row>
    <row r="333" spans="2:5">
      <c r="B333" s="8"/>
      <c r="E333" s="8"/>
    </row>
    <row r="334" spans="2:5">
      <c r="B334" s="8"/>
      <c r="E334" s="8"/>
    </row>
    <row r="335" spans="2:5">
      <c r="B335" s="8"/>
      <c r="E335" s="8"/>
    </row>
    <row r="336" spans="2:5">
      <c r="B336" s="8"/>
      <c r="E336" s="8"/>
    </row>
    <row r="337" spans="2:5">
      <c r="B337" s="8"/>
      <c r="E337" s="8"/>
    </row>
    <row r="338" spans="2:5">
      <c r="B338" s="8"/>
      <c r="E338" s="8"/>
    </row>
    <row r="339" spans="2:5">
      <c r="B339" s="8"/>
      <c r="E339" s="8"/>
    </row>
    <row r="340" spans="2:5">
      <c r="B340" s="8"/>
      <c r="E340" s="8"/>
    </row>
    <row r="341" spans="2:5">
      <c r="B341" s="8"/>
      <c r="E341" s="8"/>
    </row>
    <row r="342" spans="2:5">
      <c r="B342" s="8"/>
      <c r="E342" s="8"/>
    </row>
    <row r="343" spans="2:5">
      <c r="B343" s="8"/>
      <c r="E343" s="8"/>
    </row>
    <row r="344" spans="2:5">
      <c r="B344" s="8"/>
      <c r="E344" s="8"/>
    </row>
    <row r="345" spans="2:5">
      <c r="B345" s="8"/>
      <c r="E345" s="8"/>
    </row>
    <row r="346" spans="2:5">
      <c r="B346" s="8"/>
      <c r="E346" s="8"/>
    </row>
    <row r="347" spans="2:5">
      <c r="B347" s="8"/>
      <c r="E347" s="8"/>
    </row>
    <row r="348" spans="2:5">
      <c r="B348" s="8"/>
      <c r="E348" s="8"/>
    </row>
    <row r="349" spans="2:5">
      <c r="B349" s="8"/>
      <c r="E349" s="8"/>
    </row>
    <row r="350" spans="2:5">
      <c r="B350" s="8"/>
      <c r="E350" s="8"/>
    </row>
    <row r="351" spans="2:5">
      <c r="B351" s="8"/>
      <c r="E351" s="8"/>
    </row>
    <row r="352" spans="2:5">
      <c r="B352" s="8"/>
      <c r="E352" s="8"/>
    </row>
    <row r="353" spans="2:5">
      <c r="B353" s="8"/>
      <c r="E353" s="8"/>
    </row>
    <row r="354" spans="2:5">
      <c r="B354" s="8"/>
      <c r="E354" s="8"/>
    </row>
    <row r="355" spans="2:5">
      <c r="B355" s="8"/>
      <c r="E355" s="8"/>
    </row>
    <row r="356" spans="2:5">
      <c r="B356" s="8"/>
      <c r="E356" s="8"/>
    </row>
    <row r="357" spans="2:5">
      <c r="B357" s="8"/>
      <c r="E357" s="8"/>
    </row>
    <row r="358" spans="2:5">
      <c r="B358" s="8"/>
      <c r="E358" s="8"/>
    </row>
    <row r="359" spans="2:5">
      <c r="B359" s="8"/>
      <c r="E359" s="8"/>
    </row>
    <row r="360" spans="2:5">
      <c r="B360" s="8"/>
      <c r="E360" s="8"/>
    </row>
    <row r="361" spans="2:5">
      <c r="B361" s="8"/>
      <c r="E361" s="8"/>
    </row>
    <row r="362" spans="2:5">
      <c r="B362" s="8"/>
      <c r="E362" s="8"/>
    </row>
    <row r="363" spans="2:5">
      <c r="B363" s="8"/>
      <c r="E363" s="8"/>
    </row>
    <row r="364" spans="2:5">
      <c r="B364" s="8"/>
      <c r="E364" s="8"/>
    </row>
    <row r="365" spans="2:5">
      <c r="B365" s="8"/>
      <c r="E365" s="8"/>
    </row>
    <row r="366" spans="2:5">
      <c r="B366" s="8"/>
      <c r="E366" s="8"/>
    </row>
    <row r="367" spans="2:5">
      <c r="B367" s="8"/>
      <c r="E367" s="8"/>
    </row>
    <row r="368" spans="2:5">
      <c r="B368" s="8"/>
      <c r="E368" s="8"/>
    </row>
    <row r="369" spans="2:5">
      <c r="B369" s="8"/>
      <c r="E369" s="8"/>
    </row>
    <row r="370" spans="2:5">
      <c r="B370" s="8"/>
      <c r="E370" s="8"/>
    </row>
    <row r="371" spans="2:5">
      <c r="B371" s="8"/>
      <c r="E371" s="8"/>
    </row>
    <row r="372" spans="2:5">
      <c r="B372" s="8"/>
      <c r="E372" s="8"/>
    </row>
    <row r="373" spans="2:5">
      <c r="B373" s="8"/>
      <c r="E373" s="8"/>
    </row>
    <row r="374" spans="2:5">
      <c r="B374" s="8"/>
      <c r="E374" s="8"/>
    </row>
    <row r="375" spans="2:5">
      <c r="B375" s="8"/>
      <c r="E375" s="8"/>
    </row>
    <row r="376" spans="2:5">
      <c r="B376" s="8"/>
      <c r="E376" s="8"/>
    </row>
    <row r="377" spans="2:5">
      <c r="B377" s="8"/>
      <c r="E377" s="8"/>
    </row>
    <row r="378" spans="2:5">
      <c r="B378" s="8"/>
      <c r="E378" s="8"/>
    </row>
    <row r="379" spans="2:5">
      <c r="B379" s="8"/>
      <c r="E379" s="8"/>
    </row>
    <row r="380" spans="2:5">
      <c r="B380" s="8"/>
      <c r="E380" s="8"/>
    </row>
    <row r="381" spans="2:5">
      <c r="B381" s="8"/>
      <c r="E381" s="8"/>
    </row>
    <row r="382" spans="2:5">
      <c r="B382" s="8"/>
      <c r="E382" s="8"/>
    </row>
    <row r="383" spans="2:5">
      <c r="B383" s="8"/>
      <c r="E383" s="8"/>
    </row>
    <row r="384" spans="2:5">
      <c r="B384" s="8"/>
      <c r="E384" s="8"/>
    </row>
    <row r="385" spans="2:5">
      <c r="B385" s="8"/>
      <c r="E385" s="8"/>
    </row>
    <row r="386" spans="2:5">
      <c r="B386" s="8"/>
      <c r="E386" s="8"/>
    </row>
    <row r="387" spans="2:5">
      <c r="B387" s="8"/>
      <c r="E387" s="8"/>
    </row>
    <row r="388" spans="2:5">
      <c r="B388" s="8"/>
      <c r="E388" s="8"/>
    </row>
    <row r="389" spans="2:5">
      <c r="B389" s="8"/>
      <c r="E389" s="8"/>
    </row>
    <row r="390" spans="2:5">
      <c r="B390" s="8"/>
      <c r="E390" s="8"/>
    </row>
  </sheetData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C10" sqref="C10"/>
    </sheetView>
  </sheetViews>
  <sheetFormatPr defaultRowHeight="12.75"/>
  <cols>
    <col min="1" max="1" width="16.140625" bestFit="1" customWidth="1"/>
    <col min="2" max="2" width="17" bestFit="1" customWidth="1"/>
    <col min="3" max="17" width="5" bestFit="1" customWidth="1"/>
    <col min="18" max="18" width="11.7109375" bestFit="1" customWidth="1"/>
  </cols>
  <sheetData>
    <row r="1" spans="1:18">
      <c r="A1" s="3" t="s">
        <v>1</v>
      </c>
      <c r="B1" s="4">
        <v>2017</v>
      </c>
    </row>
    <row r="3" spans="1:18">
      <c r="A3" s="3" t="s">
        <v>263</v>
      </c>
      <c r="B3" s="3" t="s">
        <v>56</v>
      </c>
    </row>
    <row r="4" spans="1:18">
      <c r="A4" s="3" t="s">
        <v>39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 t="s">
        <v>38</v>
      </c>
    </row>
    <row r="5" spans="1:18">
      <c r="A5" s="4" t="s">
        <v>10</v>
      </c>
      <c r="B5" s="2">
        <v>95</v>
      </c>
      <c r="C5" s="2">
        <v>81</v>
      </c>
      <c r="D5" s="2">
        <v>118</v>
      </c>
      <c r="E5" s="2">
        <v>93</v>
      </c>
      <c r="F5" s="2">
        <v>96</v>
      </c>
      <c r="G5" s="2">
        <v>110</v>
      </c>
      <c r="H5" s="2">
        <v>106</v>
      </c>
      <c r="I5" s="2">
        <v>49</v>
      </c>
      <c r="J5" s="2">
        <v>92</v>
      </c>
      <c r="K5" s="2">
        <v>84</v>
      </c>
      <c r="L5" s="2">
        <v>45</v>
      </c>
      <c r="M5" s="2">
        <v>94</v>
      </c>
      <c r="N5" s="2">
        <v>122</v>
      </c>
      <c r="O5" s="2">
        <v>77</v>
      </c>
      <c r="P5" s="2">
        <v>84</v>
      </c>
      <c r="Q5" s="2">
        <v>56</v>
      </c>
      <c r="R5" s="2">
        <v>1402</v>
      </c>
    </row>
    <row r="6" spans="1:18">
      <c r="A6" s="4" t="s">
        <v>14</v>
      </c>
      <c r="B6" s="2">
        <v>51</v>
      </c>
      <c r="C6" s="2">
        <v>85</v>
      </c>
      <c r="D6" s="2">
        <v>87</v>
      </c>
      <c r="E6" s="2">
        <v>75</v>
      </c>
      <c r="F6" s="2">
        <v>62</v>
      </c>
      <c r="G6" s="2">
        <v>70</v>
      </c>
      <c r="H6" s="2">
        <v>88</v>
      </c>
      <c r="I6" s="2">
        <v>96</v>
      </c>
      <c r="J6" s="2">
        <v>73</v>
      </c>
      <c r="K6" s="2">
        <v>61</v>
      </c>
      <c r="L6" s="2">
        <v>70</v>
      </c>
      <c r="M6" s="2">
        <v>99</v>
      </c>
      <c r="N6" s="2">
        <v>66</v>
      </c>
      <c r="O6" s="2">
        <v>63</v>
      </c>
      <c r="P6" s="2">
        <v>37</v>
      </c>
      <c r="Q6" s="2">
        <v>91</v>
      </c>
      <c r="R6" s="2">
        <v>1174</v>
      </c>
    </row>
    <row r="7" spans="1:18">
      <c r="A7" s="4" t="s">
        <v>32</v>
      </c>
      <c r="B7" s="2">
        <v>43</v>
      </c>
      <c r="C7" s="2">
        <v>61</v>
      </c>
      <c r="D7" s="2">
        <v>98</v>
      </c>
      <c r="E7" s="2">
        <v>95</v>
      </c>
      <c r="F7" s="2">
        <v>67</v>
      </c>
      <c r="G7" s="2">
        <v>109</v>
      </c>
      <c r="H7" s="2">
        <v>85</v>
      </c>
      <c r="I7" s="2">
        <v>34</v>
      </c>
      <c r="J7" s="2">
        <v>71</v>
      </c>
      <c r="K7" s="2">
        <v>77</v>
      </c>
      <c r="L7" s="2">
        <v>69</v>
      </c>
      <c r="M7" s="2">
        <v>70</v>
      </c>
      <c r="N7" s="2">
        <v>81</v>
      </c>
      <c r="O7" s="2">
        <v>71</v>
      </c>
      <c r="P7" s="2">
        <v>55</v>
      </c>
      <c r="Q7" s="2">
        <v>51</v>
      </c>
      <c r="R7" s="2">
        <v>1137</v>
      </c>
    </row>
    <row r="8" spans="1:18">
      <c r="A8" s="4" t="s">
        <v>12</v>
      </c>
      <c r="B8" s="2">
        <v>49</v>
      </c>
      <c r="C8" s="2">
        <v>87</v>
      </c>
      <c r="D8" s="2">
        <v>50</v>
      </c>
      <c r="E8" s="2">
        <v>87</v>
      </c>
      <c r="F8" s="2">
        <v>85</v>
      </c>
      <c r="G8" s="2">
        <v>92</v>
      </c>
      <c r="H8" s="2">
        <v>93</v>
      </c>
      <c r="I8" s="2">
        <v>94</v>
      </c>
      <c r="J8" s="2">
        <v>61</v>
      </c>
      <c r="K8" s="2">
        <v>72</v>
      </c>
      <c r="L8" s="2">
        <v>104</v>
      </c>
      <c r="M8" s="2">
        <v>84</v>
      </c>
      <c r="N8" s="2">
        <v>103</v>
      </c>
      <c r="O8" s="2">
        <v>109</v>
      </c>
      <c r="P8" s="2">
        <v>101</v>
      </c>
      <c r="Q8" s="2">
        <v>71</v>
      </c>
      <c r="R8" s="2">
        <v>1342</v>
      </c>
    </row>
    <row r="9" spans="1:18">
      <c r="A9" s="4" t="s">
        <v>13</v>
      </c>
      <c r="B9" s="2">
        <v>73</v>
      </c>
      <c r="C9" s="2">
        <v>59</v>
      </c>
      <c r="D9" s="2">
        <v>74</v>
      </c>
      <c r="E9" s="2">
        <v>50</v>
      </c>
      <c r="F9" s="2">
        <v>64</v>
      </c>
      <c r="G9" s="2">
        <v>66</v>
      </c>
      <c r="H9" s="2">
        <v>99</v>
      </c>
      <c r="I9" s="2">
        <v>64</v>
      </c>
      <c r="J9" s="2">
        <v>90</v>
      </c>
      <c r="K9" s="2">
        <v>73</v>
      </c>
      <c r="L9" s="2">
        <v>57</v>
      </c>
      <c r="M9" s="2">
        <v>83</v>
      </c>
      <c r="N9" s="2">
        <v>99</v>
      </c>
      <c r="O9" s="2">
        <v>82</v>
      </c>
      <c r="P9" s="2">
        <v>51</v>
      </c>
      <c r="Q9" s="2">
        <v>51</v>
      </c>
      <c r="R9" s="2">
        <v>1135</v>
      </c>
    </row>
    <row r="10" spans="1:18">
      <c r="A10" s="4" t="s">
        <v>18</v>
      </c>
      <c r="B10" s="2">
        <v>57</v>
      </c>
      <c r="C10" s="2">
        <v>32</v>
      </c>
      <c r="D10" s="2">
        <v>88</v>
      </c>
      <c r="E10" s="2">
        <v>76</v>
      </c>
      <c r="F10" s="2">
        <v>59</v>
      </c>
      <c r="G10" s="2">
        <v>51</v>
      </c>
      <c r="H10" s="2">
        <v>66</v>
      </c>
      <c r="I10" s="2">
        <v>105</v>
      </c>
      <c r="J10" s="2">
        <v>73</v>
      </c>
      <c r="K10" s="2">
        <v>66</v>
      </c>
      <c r="L10" s="2">
        <v>95</v>
      </c>
      <c r="M10" s="2">
        <v>90</v>
      </c>
      <c r="N10" s="2">
        <v>78</v>
      </c>
      <c r="O10" s="2">
        <v>94</v>
      </c>
      <c r="P10" s="2">
        <v>67</v>
      </c>
      <c r="Q10" s="2">
        <v>45</v>
      </c>
      <c r="R10" s="2">
        <v>1142</v>
      </c>
    </row>
    <row r="11" spans="1:18">
      <c r="A11" s="4" t="s">
        <v>31</v>
      </c>
      <c r="B11" s="2">
        <v>66</v>
      </c>
      <c r="C11" s="2">
        <v>96</v>
      </c>
      <c r="D11" s="2">
        <v>73</v>
      </c>
      <c r="E11" s="2">
        <v>64</v>
      </c>
      <c r="F11" s="2">
        <v>61</v>
      </c>
      <c r="G11" s="2">
        <v>102</v>
      </c>
      <c r="H11" s="2">
        <v>99</v>
      </c>
      <c r="I11" s="2">
        <v>77</v>
      </c>
      <c r="J11" s="2">
        <v>90</v>
      </c>
      <c r="K11" s="2">
        <v>69</v>
      </c>
      <c r="L11" s="2">
        <v>57</v>
      </c>
      <c r="M11" s="2">
        <v>66</v>
      </c>
      <c r="N11" s="2">
        <v>95</v>
      </c>
      <c r="O11" s="2">
        <v>61</v>
      </c>
      <c r="P11" s="2">
        <v>101</v>
      </c>
      <c r="Q11" s="2">
        <v>65</v>
      </c>
      <c r="R11" s="2">
        <v>1242</v>
      </c>
    </row>
    <row r="12" spans="1:18">
      <c r="A12" s="4" t="s">
        <v>28</v>
      </c>
      <c r="B12" s="2">
        <v>70</v>
      </c>
      <c r="C12" s="2">
        <v>89</v>
      </c>
      <c r="D12" s="2">
        <v>74</v>
      </c>
      <c r="E12" s="2">
        <v>77</v>
      </c>
      <c r="F12" s="2">
        <v>81</v>
      </c>
      <c r="G12" s="2">
        <v>64</v>
      </c>
      <c r="H12" s="2">
        <v>80</v>
      </c>
      <c r="I12" s="2">
        <v>85</v>
      </c>
      <c r="J12" s="2">
        <v>67</v>
      </c>
      <c r="K12" s="2">
        <v>84</v>
      </c>
      <c r="L12" s="2">
        <v>101</v>
      </c>
      <c r="M12" s="2">
        <v>109</v>
      </c>
      <c r="N12" s="2">
        <v>81</v>
      </c>
      <c r="O12" s="2">
        <v>114</v>
      </c>
      <c r="P12" s="2">
        <v>90</v>
      </c>
      <c r="Q12" s="2">
        <v>60</v>
      </c>
      <c r="R12" s="2">
        <v>1326</v>
      </c>
    </row>
    <row r="13" spans="1:18">
      <c r="A13" s="4" t="s">
        <v>34</v>
      </c>
      <c r="B13" s="2">
        <v>47</v>
      </c>
      <c r="C13" s="2">
        <v>85</v>
      </c>
      <c r="D13" s="2">
        <v>67</v>
      </c>
      <c r="E13" s="2">
        <v>64</v>
      </c>
      <c r="F13" s="2">
        <v>62</v>
      </c>
      <c r="G13" s="2">
        <v>62</v>
      </c>
      <c r="H13" s="2">
        <v>56</v>
      </c>
      <c r="I13" s="2">
        <v>60</v>
      </c>
      <c r="J13" s="2">
        <v>56</v>
      </c>
      <c r="K13" s="2">
        <v>76</v>
      </c>
      <c r="L13" s="2">
        <v>56</v>
      </c>
      <c r="M13" s="2">
        <v>49</v>
      </c>
      <c r="N13" s="2">
        <v>69</v>
      </c>
      <c r="O13" s="2">
        <v>38</v>
      </c>
      <c r="P13" s="2">
        <v>38</v>
      </c>
      <c r="Q13" s="2">
        <v>41</v>
      </c>
      <c r="R13" s="2">
        <v>926</v>
      </c>
    </row>
    <row r="14" spans="1:18">
      <c r="A14" s="4" t="s">
        <v>30</v>
      </c>
      <c r="B14" s="2">
        <v>93</v>
      </c>
      <c r="C14" s="2">
        <v>93</v>
      </c>
      <c r="D14" s="2">
        <v>104</v>
      </c>
      <c r="E14" s="2">
        <v>101</v>
      </c>
      <c r="F14" s="2">
        <v>90</v>
      </c>
      <c r="G14" s="2">
        <v>65</v>
      </c>
      <c r="H14" s="2">
        <v>86</v>
      </c>
      <c r="I14" s="2">
        <v>62</v>
      </c>
      <c r="J14" s="2">
        <v>64</v>
      </c>
      <c r="K14" s="2">
        <v>72</v>
      </c>
      <c r="L14" s="2">
        <v>91</v>
      </c>
      <c r="M14" s="2">
        <v>54</v>
      </c>
      <c r="N14" s="2">
        <v>54</v>
      </c>
      <c r="O14" s="2">
        <v>80</v>
      </c>
      <c r="P14" s="2">
        <v>107</v>
      </c>
      <c r="Q14" s="2">
        <v>109</v>
      </c>
      <c r="R14" s="2">
        <v>1325</v>
      </c>
    </row>
    <row r="15" spans="1:18">
      <c r="A15" s="4" t="s">
        <v>26</v>
      </c>
      <c r="B15" s="2">
        <v>76</v>
      </c>
      <c r="C15" s="2">
        <v>68</v>
      </c>
      <c r="D15" s="2">
        <v>57</v>
      </c>
      <c r="E15" s="2">
        <v>113</v>
      </c>
      <c r="F15" s="2">
        <v>96</v>
      </c>
      <c r="G15" s="2">
        <v>75</v>
      </c>
      <c r="H15" s="2">
        <v>79</v>
      </c>
      <c r="I15" s="2">
        <v>93</v>
      </c>
      <c r="J15" s="2">
        <v>94</v>
      </c>
      <c r="K15" s="2">
        <v>96</v>
      </c>
      <c r="L15" s="2">
        <v>126</v>
      </c>
      <c r="M15" s="2">
        <v>118</v>
      </c>
      <c r="N15" s="2">
        <v>95</v>
      </c>
      <c r="O15" s="2">
        <v>118</v>
      </c>
      <c r="P15" s="2">
        <v>71</v>
      </c>
      <c r="Q15" s="2">
        <v>98</v>
      </c>
      <c r="R15" s="2">
        <v>1473</v>
      </c>
    </row>
    <row r="16" spans="1:18">
      <c r="A16" s="4" t="s">
        <v>21</v>
      </c>
      <c r="B16" s="2">
        <v>83</v>
      </c>
      <c r="C16" s="2">
        <v>59</v>
      </c>
      <c r="D16" s="2">
        <v>60</v>
      </c>
      <c r="E16" s="2">
        <v>47</v>
      </c>
      <c r="F16" s="2">
        <v>105</v>
      </c>
      <c r="G16" s="2">
        <v>110</v>
      </c>
      <c r="H16" s="2">
        <v>50</v>
      </c>
      <c r="I16" s="2">
        <v>96</v>
      </c>
      <c r="J16" s="2">
        <v>85</v>
      </c>
      <c r="K16" s="2">
        <v>94</v>
      </c>
      <c r="L16" s="2">
        <v>71</v>
      </c>
      <c r="M16" s="2">
        <v>127</v>
      </c>
      <c r="N16" s="2">
        <v>69</v>
      </c>
      <c r="O16" s="2">
        <v>69</v>
      </c>
      <c r="P16" s="2">
        <v>49</v>
      </c>
      <c r="Q16" s="2">
        <v>105</v>
      </c>
      <c r="R16" s="2">
        <v>1279</v>
      </c>
    </row>
    <row r="17" spans="1:18">
      <c r="A17" s="4" t="s">
        <v>25</v>
      </c>
      <c r="B17" s="2">
        <v>79</v>
      </c>
      <c r="C17" s="2">
        <v>84</v>
      </c>
      <c r="D17" s="2">
        <v>110</v>
      </c>
      <c r="E17" s="2">
        <v>63</v>
      </c>
      <c r="F17" s="2">
        <v>84</v>
      </c>
      <c r="G17" s="2">
        <v>99</v>
      </c>
      <c r="H17" s="2">
        <v>101</v>
      </c>
      <c r="I17" s="2">
        <v>106</v>
      </c>
      <c r="J17" s="2">
        <v>97</v>
      </c>
      <c r="K17" s="2">
        <v>101</v>
      </c>
      <c r="L17" s="2">
        <v>67</v>
      </c>
      <c r="M17" s="2">
        <v>85</v>
      </c>
      <c r="N17" s="2">
        <v>105</v>
      </c>
      <c r="O17" s="2">
        <v>57</v>
      </c>
      <c r="P17" s="2">
        <v>126</v>
      </c>
      <c r="Q17" s="2">
        <v>101</v>
      </c>
      <c r="R17" s="2">
        <v>1465</v>
      </c>
    </row>
    <row r="18" spans="1:18">
      <c r="A18" s="4" t="s">
        <v>62</v>
      </c>
      <c r="B18" s="2">
        <v>103</v>
      </c>
      <c r="C18" s="2">
        <v>62</v>
      </c>
      <c r="D18" s="2">
        <v>63</v>
      </c>
      <c r="E18" s="2">
        <v>96</v>
      </c>
      <c r="F18" s="2">
        <v>95</v>
      </c>
      <c r="G18" s="2">
        <v>111</v>
      </c>
      <c r="H18" s="2">
        <v>65</v>
      </c>
      <c r="I18" s="2">
        <v>89</v>
      </c>
      <c r="J18" s="2">
        <v>61</v>
      </c>
      <c r="K18" s="2">
        <v>98</v>
      </c>
      <c r="L18" s="2">
        <v>73</v>
      </c>
      <c r="M18" s="2">
        <v>57</v>
      </c>
      <c r="N18" s="2">
        <v>91</v>
      </c>
      <c r="O18" s="2">
        <v>105</v>
      </c>
      <c r="P18" s="2">
        <v>94</v>
      </c>
      <c r="Q18" s="2">
        <v>52</v>
      </c>
      <c r="R18" s="2">
        <v>1315</v>
      </c>
    </row>
    <row r="19" spans="1:18">
      <c r="A19" s="4" t="s">
        <v>33</v>
      </c>
      <c r="B19" s="2">
        <v>117</v>
      </c>
      <c r="C19" s="2">
        <v>103</v>
      </c>
      <c r="D19" s="2">
        <v>98</v>
      </c>
      <c r="E19" s="2">
        <v>79</v>
      </c>
      <c r="F19" s="2">
        <v>89</v>
      </c>
      <c r="G19" s="2">
        <v>55</v>
      </c>
      <c r="H19" s="2">
        <v>58</v>
      </c>
      <c r="I19" s="2">
        <v>83</v>
      </c>
      <c r="J19" s="2">
        <v>64</v>
      </c>
      <c r="K19" s="2">
        <v>68</v>
      </c>
      <c r="L19" s="2">
        <v>94</v>
      </c>
      <c r="M19" s="2">
        <v>65</v>
      </c>
      <c r="N19" s="2">
        <v>41</v>
      </c>
      <c r="O19" s="2">
        <v>81</v>
      </c>
      <c r="P19" s="2">
        <v>104</v>
      </c>
      <c r="Q19" s="2">
        <v>67</v>
      </c>
      <c r="R19" s="2">
        <v>1266</v>
      </c>
    </row>
    <row r="20" spans="1:18">
      <c r="A20" s="4" t="s">
        <v>72</v>
      </c>
      <c r="B20" s="2">
        <v>89</v>
      </c>
      <c r="C20" s="2">
        <v>88</v>
      </c>
      <c r="D20" s="2">
        <v>51</v>
      </c>
      <c r="E20" s="2">
        <v>78</v>
      </c>
      <c r="F20" s="2">
        <v>48</v>
      </c>
      <c r="G20" s="2">
        <v>59</v>
      </c>
      <c r="H20" s="2">
        <v>53</v>
      </c>
      <c r="I20" s="2">
        <v>83</v>
      </c>
      <c r="J20" s="2">
        <v>68</v>
      </c>
      <c r="K20" s="2">
        <v>78</v>
      </c>
      <c r="L20" s="2">
        <v>67</v>
      </c>
      <c r="M20" s="2">
        <v>106</v>
      </c>
      <c r="N20" s="2">
        <v>112</v>
      </c>
      <c r="O20" s="2">
        <v>94</v>
      </c>
      <c r="P20" s="2">
        <v>84</v>
      </c>
      <c r="Q20" s="2">
        <v>79</v>
      </c>
      <c r="R20" s="2">
        <v>1237</v>
      </c>
    </row>
    <row r="21" spans="1:18">
      <c r="A21" s="4" t="s">
        <v>38</v>
      </c>
      <c r="B21" s="2">
        <v>1191</v>
      </c>
      <c r="C21" s="2">
        <v>1232</v>
      </c>
      <c r="D21" s="2">
        <v>1272</v>
      </c>
      <c r="E21" s="2">
        <v>1258</v>
      </c>
      <c r="F21" s="2">
        <v>1244</v>
      </c>
      <c r="G21" s="2">
        <v>1300</v>
      </c>
      <c r="H21" s="2">
        <v>1264</v>
      </c>
      <c r="I21" s="2">
        <v>1276</v>
      </c>
      <c r="J21" s="2">
        <v>1206</v>
      </c>
      <c r="K21" s="2">
        <v>1269</v>
      </c>
      <c r="L21" s="2">
        <v>1243</v>
      </c>
      <c r="M21" s="2">
        <v>1356</v>
      </c>
      <c r="N21" s="2">
        <v>1361</v>
      </c>
      <c r="O21" s="2">
        <v>1313</v>
      </c>
      <c r="P21" s="2">
        <v>1259</v>
      </c>
      <c r="Q21" s="2">
        <v>1142</v>
      </c>
      <c r="R21" s="2">
        <v>20186</v>
      </c>
    </row>
    <row r="26" spans="1:18">
      <c r="C26">
        <f>MIN(B5:Q20)</f>
        <v>32</v>
      </c>
    </row>
    <row r="27" spans="1:18">
      <c r="C27">
        <f>MAX(B5:Q20)</f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E3" sqref="E3"/>
    </sheetView>
  </sheetViews>
  <sheetFormatPr defaultColWidth="14.42578125" defaultRowHeight="15.75" customHeight="1"/>
  <cols>
    <col min="1" max="1" width="16.140625" bestFit="1" customWidth="1"/>
    <col min="2" max="2" width="9.42578125" bestFit="1" customWidth="1"/>
    <col min="3" max="3" width="7" customWidth="1"/>
    <col min="4" max="4" width="4.7109375" customWidth="1"/>
    <col min="5" max="6" width="7" bestFit="1" customWidth="1"/>
    <col min="7" max="8" width="5.5703125" style="13" bestFit="1" customWidth="1"/>
    <col min="9" max="9" width="5.85546875" bestFit="1" customWidth="1"/>
    <col min="10" max="10" width="6.140625" bestFit="1" customWidth="1"/>
    <col min="11" max="11" width="5.5703125" bestFit="1" customWidth="1"/>
  </cols>
  <sheetData>
    <row r="1" spans="1:9" ht="15.75" customHeight="1">
      <c r="A1" s="3" t="s">
        <v>1</v>
      </c>
      <c r="B1" t="s">
        <v>40</v>
      </c>
    </row>
    <row r="2" spans="1:9" ht="15.75" customHeight="1">
      <c r="A2" s="3" t="s">
        <v>2</v>
      </c>
      <c r="B2" t="s">
        <v>40</v>
      </c>
    </row>
    <row r="3" spans="1:9" ht="15.75" customHeight="1">
      <c r="A3" s="3" t="s">
        <v>3</v>
      </c>
      <c r="B3" t="s">
        <v>40</v>
      </c>
    </row>
    <row r="5" spans="1:9" ht="15.75" customHeight="1">
      <c r="B5" s="3" t="s">
        <v>43</v>
      </c>
      <c r="G5"/>
      <c r="H5"/>
    </row>
    <row r="6" spans="1:9" ht="15.75" customHeight="1">
      <c r="A6" s="3" t="s">
        <v>39</v>
      </c>
      <c r="B6" t="s">
        <v>45</v>
      </c>
      <c r="C6" t="s">
        <v>46</v>
      </c>
      <c r="D6" t="s">
        <v>47</v>
      </c>
      <c r="E6" t="s">
        <v>50</v>
      </c>
      <c r="F6" t="s">
        <v>51</v>
      </c>
      <c r="G6" t="s">
        <v>187</v>
      </c>
      <c r="H6" t="s">
        <v>188</v>
      </c>
      <c r="I6" t="s">
        <v>189</v>
      </c>
    </row>
    <row r="7" spans="1:9" ht="15.75" customHeight="1">
      <c r="A7" s="4" t="s">
        <v>62</v>
      </c>
      <c r="B7" s="2">
        <v>20</v>
      </c>
      <c r="C7" s="2">
        <v>12</v>
      </c>
      <c r="D7" s="2">
        <v>0</v>
      </c>
      <c r="E7" s="2">
        <v>2677</v>
      </c>
      <c r="F7" s="2">
        <v>2535</v>
      </c>
      <c r="G7" s="20">
        <v>83.65625</v>
      </c>
      <c r="H7" s="20">
        <v>79.21875</v>
      </c>
      <c r="I7" s="5">
        <v>0.625</v>
      </c>
    </row>
    <row r="8" spans="1:9" ht="15.75" customHeight="1">
      <c r="A8" s="4" t="s">
        <v>10</v>
      </c>
      <c r="B8" s="2">
        <v>58</v>
      </c>
      <c r="C8" s="2">
        <v>37</v>
      </c>
      <c r="D8" s="2">
        <v>0</v>
      </c>
      <c r="E8" s="2">
        <v>8280</v>
      </c>
      <c r="F8" s="2">
        <v>7602</v>
      </c>
      <c r="G8" s="20">
        <v>87.15789473684211</v>
      </c>
      <c r="H8" s="20">
        <v>80.021052631578954</v>
      </c>
      <c r="I8" s="5">
        <v>0.61052631578947369</v>
      </c>
    </row>
    <row r="9" spans="1:9" ht="15.75" customHeight="1">
      <c r="A9" s="4" t="s">
        <v>28</v>
      </c>
      <c r="B9" s="2">
        <v>47</v>
      </c>
      <c r="C9" s="2">
        <v>31</v>
      </c>
      <c r="D9" s="2">
        <v>2</v>
      </c>
      <c r="E9" s="2">
        <v>7009</v>
      </c>
      <c r="F9" s="2">
        <v>6818</v>
      </c>
      <c r="G9" s="20">
        <v>87.612499999999997</v>
      </c>
      <c r="H9" s="20">
        <v>85.224999999999994</v>
      </c>
      <c r="I9" s="5">
        <v>0.6</v>
      </c>
    </row>
    <row r="10" spans="1:9" ht="15.75" customHeight="1">
      <c r="A10" s="4" t="s">
        <v>27</v>
      </c>
      <c r="B10" s="2">
        <v>18</v>
      </c>
      <c r="C10" s="2">
        <v>13</v>
      </c>
      <c r="D10" s="2">
        <v>1</v>
      </c>
      <c r="E10" s="2">
        <v>2801</v>
      </c>
      <c r="F10" s="2">
        <v>2861</v>
      </c>
      <c r="G10" s="20">
        <v>87.53125</v>
      </c>
      <c r="H10" s="20">
        <v>89.40625</v>
      </c>
      <c r="I10" s="5">
        <v>0.578125</v>
      </c>
    </row>
    <row r="11" spans="1:9" ht="15.75" customHeight="1">
      <c r="A11" s="4" t="s">
        <v>26</v>
      </c>
      <c r="B11" s="2">
        <v>46</v>
      </c>
      <c r="C11" s="2">
        <v>34</v>
      </c>
      <c r="D11" s="2">
        <v>0</v>
      </c>
      <c r="E11" s="2">
        <v>6942</v>
      </c>
      <c r="F11" s="2">
        <v>6412</v>
      </c>
      <c r="G11" s="20">
        <v>86.775000000000006</v>
      </c>
      <c r="H11" s="20">
        <v>80.150000000000006</v>
      </c>
      <c r="I11" s="5">
        <v>0.57499999999999996</v>
      </c>
    </row>
    <row r="12" spans="1:9" ht="15.75" customHeight="1">
      <c r="A12" s="4" t="s">
        <v>20</v>
      </c>
      <c r="B12" s="2">
        <v>35</v>
      </c>
      <c r="C12" s="2">
        <v>28</v>
      </c>
      <c r="D12" s="2">
        <v>0</v>
      </c>
      <c r="E12" s="2">
        <v>5559</v>
      </c>
      <c r="F12" s="2">
        <v>5500</v>
      </c>
      <c r="G12" s="20">
        <v>88.238095238095241</v>
      </c>
      <c r="H12" s="20">
        <v>87.301587301587304</v>
      </c>
      <c r="I12" s="5">
        <v>0.55555555555555558</v>
      </c>
    </row>
    <row r="13" spans="1:9" ht="15.75" customHeight="1">
      <c r="A13" s="4" t="s">
        <v>13</v>
      </c>
      <c r="B13" s="2">
        <v>52</v>
      </c>
      <c r="C13" s="2">
        <v>42</v>
      </c>
      <c r="D13" s="2">
        <v>2</v>
      </c>
      <c r="E13" s="2">
        <v>8289</v>
      </c>
      <c r="F13" s="2">
        <v>7961</v>
      </c>
      <c r="G13" s="20">
        <v>86.34375</v>
      </c>
      <c r="H13" s="20">
        <v>82.927083333333329</v>
      </c>
      <c r="I13" s="5">
        <v>0.55208333333333337</v>
      </c>
    </row>
    <row r="14" spans="1:9" ht="15.75" customHeight="1">
      <c r="A14" s="4" t="s">
        <v>12</v>
      </c>
      <c r="B14" s="2">
        <v>51</v>
      </c>
      <c r="C14" s="2">
        <v>45</v>
      </c>
      <c r="D14" s="2">
        <v>0</v>
      </c>
      <c r="E14" s="2">
        <v>8276</v>
      </c>
      <c r="F14" s="2">
        <v>8098</v>
      </c>
      <c r="G14" s="20">
        <v>86.208333333333329</v>
      </c>
      <c r="H14" s="20">
        <v>84.354166666666671</v>
      </c>
      <c r="I14" s="5">
        <v>0.53125</v>
      </c>
    </row>
    <row r="15" spans="1:9" ht="15.75" customHeight="1">
      <c r="A15" s="4" t="s">
        <v>14</v>
      </c>
      <c r="B15" s="2">
        <v>42</v>
      </c>
      <c r="C15" s="2">
        <v>38</v>
      </c>
      <c r="D15" s="2">
        <v>0</v>
      </c>
      <c r="E15" s="2">
        <v>7161</v>
      </c>
      <c r="F15" s="2">
        <v>6673</v>
      </c>
      <c r="G15" s="20">
        <v>89.512500000000003</v>
      </c>
      <c r="H15" s="20">
        <v>83.412499999999994</v>
      </c>
      <c r="I15" s="5">
        <v>0.52500000000000002</v>
      </c>
    </row>
    <row r="16" spans="1:9" ht="15.75" customHeight="1">
      <c r="A16" s="4" t="s">
        <v>21</v>
      </c>
      <c r="B16" s="2">
        <v>48</v>
      </c>
      <c r="C16" s="2">
        <v>48</v>
      </c>
      <c r="D16" s="2">
        <v>0</v>
      </c>
      <c r="E16" s="2">
        <v>8199</v>
      </c>
      <c r="F16" s="2">
        <v>8014</v>
      </c>
      <c r="G16" s="20">
        <v>85.40625</v>
      </c>
      <c r="H16" s="20">
        <v>83.479166666666671</v>
      </c>
      <c r="I16" s="5">
        <v>0.5</v>
      </c>
    </row>
    <row r="17" spans="1:9" ht="15.75" customHeight="1">
      <c r="A17" s="4" t="s">
        <v>19</v>
      </c>
      <c r="B17" s="2">
        <v>8</v>
      </c>
      <c r="C17" s="2">
        <v>8</v>
      </c>
      <c r="D17" s="2">
        <v>0</v>
      </c>
      <c r="E17" s="2">
        <v>1339</v>
      </c>
      <c r="F17" s="2">
        <v>1277</v>
      </c>
      <c r="G17" s="20">
        <v>83.6875</v>
      </c>
      <c r="H17" s="20">
        <v>79.8125</v>
      </c>
      <c r="I17" s="5">
        <v>0.5</v>
      </c>
    </row>
    <row r="18" spans="1:9" ht="15.75" customHeight="1">
      <c r="A18" s="4" t="s">
        <v>33</v>
      </c>
      <c r="B18" s="2">
        <v>23</v>
      </c>
      <c r="C18" s="2">
        <v>23</v>
      </c>
      <c r="D18" s="2">
        <v>2</v>
      </c>
      <c r="E18" s="2">
        <v>4036</v>
      </c>
      <c r="F18" s="2">
        <v>3888</v>
      </c>
      <c r="G18" s="20">
        <v>84.083333333333329</v>
      </c>
      <c r="H18" s="20">
        <v>81</v>
      </c>
      <c r="I18" s="5">
        <v>0.5</v>
      </c>
    </row>
    <row r="19" spans="1:9" ht="15.75" customHeight="1">
      <c r="A19" s="4" t="s">
        <v>17</v>
      </c>
      <c r="B19" s="2">
        <v>8</v>
      </c>
      <c r="C19" s="2">
        <v>8</v>
      </c>
      <c r="D19" s="2">
        <v>0</v>
      </c>
      <c r="E19" s="2">
        <v>1250</v>
      </c>
      <c r="F19" s="2">
        <v>1394</v>
      </c>
      <c r="G19" s="20">
        <v>78.125</v>
      </c>
      <c r="H19" s="20">
        <v>87.125</v>
      </c>
      <c r="I19" s="5">
        <v>0.5</v>
      </c>
    </row>
    <row r="20" spans="1:9" ht="15.75" customHeight="1">
      <c r="A20" s="4" t="s">
        <v>16</v>
      </c>
      <c r="B20" s="2">
        <v>39</v>
      </c>
      <c r="C20" s="2">
        <v>41</v>
      </c>
      <c r="D20" s="2">
        <v>0</v>
      </c>
      <c r="E20" s="2">
        <v>6536</v>
      </c>
      <c r="F20" s="2">
        <v>6589</v>
      </c>
      <c r="G20" s="20">
        <v>81.7</v>
      </c>
      <c r="H20" s="20">
        <v>82.362499999999997</v>
      </c>
      <c r="I20" s="5">
        <v>0.48749999999999999</v>
      </c>
    </row>
    <row r="21" spans="1:9" ht="15.75" customHeight="1">
      <c r="A21" s="4" t="s">
        <v>32</v>
      </c>
      <c r="B21" s="2">
        <v>22</v>
      </c>
      <c r="C21" s="2">
        <v>25</v>
      </c>
      <c r="D21" s="2">
        <v>1</v>
      </c>
      <c r="E21" s="2">
        <v>3738</v>
      </c>
      <c r="F21" s="2">
        <v>3939</v>
      </c>
      <c r="G21" s="20">
        <v>77.875</v>
      </c>
      <c r="H21" s="20">
        <v>82.0625</v>
      </c>
      <c r="I21" s="5">
        <v>0.46875</v>
      </c>
    </row>
    <row r="22" spans="1:9" ht="15.75" customHeight="1">
      <c r="A22" s="4" t="s">
        <v>11</v>
      </c>
      <c r="B22" s="2">
        <v>22</v>
      </c>
      <c r="C22" s="2">
        <v>26</v>
      </c>
      <c r="D22" s="2">
        <v>0</v>
      </c>
      <c r="E22" s="2">
        <v>4053</v>
      </c>
      <c r="F22" s="2">
        <v>4136</v>
      </c>
      <c r="G22" s="20">
        <v>84.4375</v>
      </c>
      <c r="H22" s="20">
        <v>86.166666666666671</v>
      </c>
      <c r="I22" s="5">
        <v>0.45833333333333331</v>
      </c>
    </row>
    <row r="23" spans="1:9" ht="15.75" customHeight="1">
      <c r="A23" s="4" t="s">
        <v>72</v>
      </c>
      <c r="B23" s="2">
        <v>14</v>
      </c>
      <c r="C23" s="2">
        <v>17</v>
      </c>
      <c r="D23" s="2">
        <v>1</v>
      </c>
      <c r="E23" s="2">
        <v>2524</v>
      </c>
      <c r="F23" s="2">
        <v>2633</v>
      </c>
      <c r="G23" s="20">
        <v>78.875</v>
      </c>
      <c r="H23" s="20">
        <v>82.28125</v>
      </c>
      <c r="I23" s="5">
        <v>0.453125</v>
      </c>
    </row>
    <row r="24" spans="1:9" ht="15.75" customHeight="1">
      <c r="A24" s="4" t="s">
        <v>25</v>
      </c>
      <c r="B24" s="2">
        <v>35</v>
      </c>
      <c r="C24" s="2">
        <v>43</v>
      </c>
      <c r="D24" s="2">
        <v>2</v>
      </c>
      <c r="E24" s="2">
        <v>6537</v>
      </c>
      <c r="F24" s="2">
        <v>6495</v>
      </c>
      <c r="G24" s="20">
        <v>81.712500000000006</v>
      </c>
      <c r="H24" s="20">
        <v>81.1875</v>
      </c>
      <c r="I24" s="5">
        <v>0.45</v>
      </c>
    </row>
    <row r="25" spans="1:9" ht="15.75" customHeight="1">
      <c r="A25" s="4" t="s">
        <v>31</v>
      </c>
      <c r="B25" s="2">
        <v>35</v>
      </c>
      <c r="C25" s="2">
        <v>44</v>
      </c>
      <c r="D25" s="2">
        <v>1</v>
      </c>
      <c r="E25" s="2">
        <v>6488</v>
      </c>
      <c r="F25" s="2">
        <v>6800</v>
      </c>
      <c r="G25" s="20">
        <v>81.099999999999994</v>
      </c>
      <c r="H25" s="20">
        <v>85</v>
      </c>
      <c r="I25" s="5">
        <v>0.44374999999999998</v>
      </c>
    </row>
    <row r="26" spans="1:9" ht="15.75" customHeight="1">
      <c r="A26" s="4" t="s">
        <v>18</v>
      </c>
      <c r="B26" s="2">
        <v>42</v>
      </c>
      <c r="C26" s="2">
        <v>53</v>
      </c>
      <c r="D26" s="2">
        <v>1</v>
      </c>
      <c r="E26" s="2">
        <v>7322</v>
      </c>
      <c r="F26" s="2">
        <v>8076</v>
      </c>
      <c r="G26" s="20">
        <v>76.270833333333329</v>
      </c>
      <c r="H26" s="20">
        <v>84.125</v>
      </c>
      <c r="I26" s="5">
        <v>0.44270833333333331</v>
      </c>
    </row>
    <row r="27" spans="1:9" ht="15.75" customHeight="1">
      <c r="A27" s="4" t="s">
        <v>30</v>
      </c>
      <c r="B27" s="2">
        <v>35</v>
      </c>
      <c r="C27" s="2">
        <v>45</v>
      </c>
      <c r="D27" s="2">
        <v>0</v>
      </c>
      <c r="E27" s="2">
        <v>6306</v>
      </c>
      <c r="F27" s="2">
        <v>6819</v>
      </c>
      <c r="G27" s="20">
        <v>78.825000000000003</v>
      </c>
      <c r="H27" s="20">
        <v>85.237499999999997</v>
      </c>
      <c r="I27" s="5">
        <v>0.4375</v>
      </c>
    </row>
    <row r="28" spans="1:9" ht="15.75" customHeight="1">
      <c r="A28" s="4" t="s">
        <v>34</v>
      </c>
      <c r="B28" s="2">
        <v>16</v>
      </c>
      <c r="C28" s="2">
        <v>31</v>
      </c>
      <c r="D28" s="2">
        <v>1</v>
      </c>
      <c r="E28" s="2">
        <v>3843</v>
      </c>
      <c r="F28" s="2">
        <v>4023</v>
      </c>
      <c r="G28" s="20">
        <v>80.0625</v>
      </c>
      <c r="H28" s="20">
        <v>83.8125</v>
      </c>
      <c r="I28" s="5">
        <v>0.34375</v>
      </c>
    </row>
    <row r="29" spans="1:9" ht="15.75" customHeight="1">
      <c r="A29" s="4" t="s">
        <v>15</v>
      </c>
      <c r="B29" s="2">
        <v>5</v>
      </c>
      <c r="C29" s="2">
        <v>11</v>
      </c>
      <c r="D29" s="2">
        <v>0</v>
      </c>
      <c r="E29" s="2">
        <v>1269</v>
      </c>
      <c r="F29" s="2">
        <v>1397</v>
      </c>
      <c r="G29" s="20">
        <v>79.3125</v>
      </c>
      <c r="H29" s="20">
        <v>87.3125</v>
      </c>
      <c r="I29" s="5">
        <v>0.3125</v>
      </c>
    </row>
    <row r="30" spans="1:9" ht="15.75" customHeight="1">
      <c r="A30" s="4" t="s">
        <v>29</v>
      </c>
      <c r="B30" s="2">
        <v>7</v>
      </c>
      <c r="C30" s="2">
        <v>25</v>
      </c>
      <c r="D30" s="2">
        <v>0</v>
      </c>
      <c r="E30" s="2">
        <v>2146</v>
      </c>
      <c r="F30" s="2">
        <v>2640</v>
      </c>
      <c r="G30" s="20">
        <v>67.0625</v>
      </c>
      <c r="H30" s="20">
        <v>82.5</v>
      </c>
      <c r="I30" s="5">
        <v>0.21875</v>
      </c>
    </row>
    <row r="31" spans="1:9" ht="15.75" customHeight="1">
      <c r="A31" s="4" t="s">
        <v>38</v>
      </c>
      <c r="B31" s="2">
        <v>728</v>
      </c>
      <c r="C31" s="2">
        <v>728</v>
      </c>
      <c r="D31" s="2">
        <v>14</v>
      </c>
      <c r="E31" s="2">
        <v>122580</v>
      </c>
      <c r="F31" s="2">
        <v>122580</v>
      </c>
      <c r="G31" s="20">
        <v>83.387755102040813</v>
      </c>
      <c r="H31" s="20">
        <v>83.387755102040813</v>
      </c>
      <c r="I31" s="5">
        <v>0.5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F20" sqref="F20"/>
    </sheetView>
  </sheetViews>
  <sheetFormatPr defaultColWidth="14.42578125" defaultRowHeight="15.75" customHeight="1"/>
  <cols>
    <col min="1" max="1" width="16.140625" customWidth="1"/>
    <col min="2" max="2" width="12.42578125" bestFit="1" customWidth="1"/>
    <col min="3" max="3" width="7" bestFit="1" customWidth="1"/>
    <col min="4" max="4" width="4.7109375" bestFit="1" customWidth="1"/>
    <col min="5" max="5" width="10.140625" bestFit="1" customWidth="1"/>
    <col min="6" max="6" width="14" bestFit="1" customWidth="1"/>
    <col min="7" max="7" width="6.5703125" bestFit="1" customWidth="1"/>
    <col min="8" max="8" width="5.5703125" bestFit="1" customWidth="1"/>
    <col min="9" max="9" width="5.85546875" bestFit="1" customWidth="1"/>
  </cols>
  <sheetData>
    <row r="1" spans="1:9" ht="15.75" customHeight="1">
      <c r="A1" s="3" t="s">
        <v>1</v>
      </c>
      <c r="B1" t="s">
        <v>40</v>
      </c>
    </row>
    <row r="2" spans="1:9" ht="15.75" customHeight="1">
      <c r="A2" s="3" t="s">
        <v>2</v>
      </c>
      <c r="B2" t="s">
        <v>40</v>
      </c>
    </row>
    <row r="3" spans="1:9" ht="15.75" customHeight="1">
      <c r="A3" s="3" t="s">
        <v>3</v>
      </c>
      <c r="B3" t="s">
        <v>40</v>
      </c>
    </row>
    <row r="4" spans="1:9" ht="15.75" customHeight="1">
      <c r="A4" s="3" t="s">
        <v>4</v>
      </c>
      <c r="B4" t="s">
        <v>10</v>
      </c>
    </row>
    <row r="6" spans="1:9" ht="15.75" customHeight="1">
      <c r="B6" s="3" t="s">
        <v>43</v>
      </c>
    </row>
    <row r="7" spans="1:9" ht="15.75" customHeight="1">
      <c r="A7" s="3" t="s">
        <v>39</v>
      </c>
      <c r="B7" t="s">
        <v>45</v>
      </c>
      <c r="C7" t="s">
        <v>46</v>
      </c>
      <c r="D7" t="s">
        <v>47</v>
      </c>
      <c r="E7" t="s">
        <v>48</v>
      </c>
      <c r="F7" t="s">
        <v>49</v>
      </c>
      <c r="G7" t="s">
        <v>187</v>
      </c>
      <c r="H7" t="s">
        <v>188</v>
      </c>
      <c r="I7" t="s">
        <v>189</v>
      </c>
    </row>
    <row r="8" spans="1:9" ht="15.75" customHeight="1">
      <c r="A8" s="4" t="s">
        <v>15</v>
      </c>
      <c r="B8" s="2">
        <v>1</v>
      </c>
      <c r="C8" s="2">
        <v>0</v>
      </c>
      <c r="D8" s="2">
        <v>0</v>
      </c>
      <c r="E8" s="2">
        <v>96</v>
      </c>
      <c r="F8" s="2">
        <v>92</v>
      </c>
      <c r="G8" s="6">
        <v>96</v>
      </c>
      <c r="H8" s="6">
        <v>92</v>
      </c>
      <c r="I8" s="5">
        <v>1</v>
      </c>
    </row>
    <row r="9" spans="1:9" ht="15.75" customHeight="1">
      <c r="A9" s="4" t="s">
        <v>33</v>
      </c>
      <c r="B9" s="2">
        <v>3</v>
      </c>
      <c r="C9" s="2">
        <v>0</v>
      </c>
      <c r="D9" s="2">
        <v>0</v>
      </c>
      <c r="E9" s="2">
        <v>308</v>
      </c>
      <c r="F9" s="2">
        <v>230</v>
      </c>
      <c r="G9" s="6">
        <v>102.66666666666667</v>
      </c>
      <c r="H9" s="6">
        <v>76.666666666666671</v>
      </c>
      <c r="I9" s="5">
        <v>1</v>
      </c>
    </row>
    <row r="10" spans="1:9" ht="15.75" customHeight="1">
      <c r="A10" s="4" t="s">
        <v>31</v>
      </c>
      <c r="B10" s="2">
        <v>3</v>
      </c>
      <c r="C10" s="2">
        <v>0</v>
      </c>
      <c r="D10" s="2">
        <v>0</v>
      </c>
      <c r="E10" s="2">
        <v>306</v>
      </c>
      <c r="F10" s="2">
        <v>247</v>
      </c>
      <c r="G10" s="6">
        <v>102</v>
      </c>
      <c r="H10" s="6">
        <v>82.333333333333329</v>
      </c>
      <c r="I10" s="5">
        <v>1</v>
      </c>
    </row>
    <row r="11" spans="1:9" ht="15.75" customHeight="1">
      <c r="A11" s="4" t="s">
        <v>11</v>
      </c>
      <c r="B11" s="2">
        <v>4</v>
      </c>
      <c r="C11" s="2">
        <v>0</v>
      </c>
      <c r="D11" s="2">
        <v>0</v>
      </c>
      <c r="E11" s="2">
        <v>452</v>
      </c>
      <c r="F11" s="2">
        <v>299</v>
      </c>
      <c r="G11" s="6">
        <v>113</v>
      </c>
      <c r="H11" s="6">
        <v>74.75</v>
      </c>
      <c r="I11" s="5">
        <v>1</v>
      </c>
    </row>
    <row r="12" spans="1:9" ht="15.75" customHeight="1">
      <c r="A12" s="4" t="s">
        <v>30</v>
      </c>
      <c r="B12" s="2">
        <v>2</v>
      </c>
      <c r="C12" s="2">
        <v>0</v>
      </c>
      <c r="D12" s="2">
        <v>0</v>
      </c>
      <c r="E12" s="2">
        <v>190</v>
      </c>
      <c r="F12" s="2">
        <v>137</v>
      </c>
      <c r="G12" s="6">
        <v>95</v>
      </c>
      <c r="H12" s="6">
        <v>68.5</v>
      </c>
      <c r="I12" s="5">
        <v>1</v>
      </c>
    </row>
    <row r="13" spans="1:9" ht="15.75" customHeight="1">
      <c r="A13" s="4" t="s">
        <v>12</v>
      </c>
      <c r="B13" s="2">
        <v>5</v>
      </c>
      <c r="C13" s="2">
        <v>1</v>
      </c>
      <c r="D13" s="2">
        <v>0</v>
      </c>
      <c r="E13" s="2">
        <v>571</v>
      </c>
      <c r="F13" s="2">
        <v>394</v>
      </c>
      <c r="G13" s="6">
        <v>95.166666666666671</v>
      </c>
      <c r="H13" s="6">
        <v>65.666666666666671</v>
      </c>
      <c r="I13" s="5">
        <v>0.83333333333333337</v>
      </c>
    </row>
    <row r="14" spans="1:9" ht="15.75" customHeight="1">
      <c r="A14" s="4" t="s">
        <v>14</v>
      </c>
      <c r="B14" s="2">
        <v>3</v>
      </c>
      <c r="C14" s="2">
        <v>1</v>
      </c>
      <c r="D14" s="2">
        <v>0</v>
      </c>
      <c r="E14" s="2">
        <v>354</v>
      </c>
      <c r="F14" s="2">
        <v>290</v>
      </c>
      <c r="G14" s="6">
        <v>88.5</v>
      </c>
      <c r="H14" s="6">
        <v>72.5</v>
      </c>
      <c r="I14" s="5">
        <v>0.75</v>
      </c>
    </row>
    <row r="15" spans="1:9" ht="15.75" customHeight="1">
      <c r="A15" s="4" t="s">
        <v>20</v>
      </c>
      <c r="B15" s="2">
        <v>3</v>
      </c>
      <c r="C15" s="2">
        <v>1</v>
      </c>
      <c r="D15" s="2">
        <v>0</v>
      </c>
      <c r="E15" s="2">
        <v>383</v>
      </c>
      <c r="F15" s="2">
        <v>320</v>
      </c>
      <c r="G15" s="6">
        <v>95.75</v>
      </c>
      <c r="H15" s="6">
        <v>80</v>
      </c>
      <c r="I15" s="5">
        <v>0.75</v>
      </c>
    </row>
    <row r="16" spans="1:9" ht="15.75" customHeight="1">
      <c r="A16" s="4" t="s">
        <v>13</v>
      </c>
      <c r="B16" s="2">
        <v>3</v>
      </c>
      <c r="C16" s="2">
        <v>1</v>
      </c>
      <c r="D16" s="2">
        <v>0</v>
      </c>
      <c r="E16" s="2">
        <v>363</v>
      </c>
      <c r="F16" s="2">
        <v>298</v>
      </c>
      <c r="G16" s="6">
        <v>90.75</v>
      </c>
      <c r="H16" s="6">
        <v>74.5</v>
      </c>
      <c r="I16" s="5">
        <v>0.75</v>
      </c>
    </row>
    <row r="17" spans="1:9" ht="15.75" customHeight="1">
      <c r="A17" s="4" t="s">
        <v>18</v>
      </c>
      <c r="B17" s="2">
        <v>3</v>
      </c>
      <c r="C17" s="2">
        <v>1</v>
      </c>
      <c r="D17" s="2">
        <v>0</v>
      </c>
      <c r="E17" s="2">
        <v>315</v>
      </c>
      <c r="F17" s="2">
        <v>296</v>
      </c>
      <c r="G17" s="6">
        <v>78.75</v>
      </c>
      <c r="H17" s="6">
        <v>74</v>
      </c>
      <c r="I17" s="5">
        <v>0.75</v>
      </c>
    </row>
    <row r="18" spans="1:9" ht="15.75" customHeight="1">
      <c r="A18" s="4" t="s">
        <v>25</v>
      </c>
      <c r="B18" s="2">
        <v>8</v>
      </c>
      <c r="C18" s="2">
        <v>3</v>
      </c>
      <c r="D18" s="2">
        <v>0</v>
      </c>
      <c r="E18" s="2">
        <v>922</v>
      </c>
      <c r="F18" s="2">
        <v>848</v>
      </c>
      <c r="G18" s="6">
        <v>83.818181818181813</v>
      </c>
      <c r="H18" s="6">
        <v>77.090909090909093</v>
      </c>
      <c r="I18" s="5">
        <v>0.72727272727272729</v>
      </c>
    </row>
    <row r="19" spans="1:9" ht="15.75" customHeight="1">
      <c r="A19" s="4" t="s">
        <v>26</v>
      </c>
      <c r="B19" s="2">
        <v>5</v>
      </c>
      <c r="C19" s="2">
        <v>2</v>
      </c>
      <c r="D19" s="2">
        <v>0</v>
      </c>
      <c r="E19" s="2">
        <v>710</v>
      </c>
      <c r="F19" s="2">
        <v>645</v>
      </c>
      <c r="G19" s="6">
        <v>101.42857142857143</v>
      </c>
      <c r="H19" s="6">
        <v>92.142857142857139</v>
      </c>
      <c r="I19" s="5">
        <v>0.7142857142857143</v>
      </c>
    </row>
    <row r="20" spans="1:9" ht="15.75" customHeight="1">
      <c r="A20" s="4" t="s">
        <v>34</v>
      </c>
      <c r="B20" s="2">
        <v>2</v>
      </c>
      <c r="C20" s="2">
        <v>1</v>
      </c>
      <c r="D20" s="2">
        <v>0</v>
      </c>
      <c r="E20" s="2">
        <v>258</v>
      </c>
      <c r="F20" s="2">
        <v>226</v>
      </c>
      <c r="G20" s="6">
        <v>86</v>
      </c>
      <c r="H20" s="6">
        <v>75.333333333333329</v>
      </c>
      <c r="I20" s="5">
        <v>0.66666666666666663</v>
      </c>
    </row>
    <row r="21" spans="1:9" ht="15.75" customHeight="1">
      <c r="A21" s="4" t="s">
        <v>16</v>
      </c>
      <c r="B21" s="2">
        <v>4</v>
      </c>
      <c r="C21" s="2">
        <v>3</v>
      </c>
      <c r="D21" s="2">
        <v>0</v>
      </c>
      <c r="E21" s="2">
        <v>593</v>
      </c>
      <c r="F21" s="2">
        <v>590</v>
      </c>
      <c r="G21" s="6">
        <v>84.714285714285708</v>
      </c>
      <c r="H21" s="6">
        <v>84.285714285714292</v>
      </c>
      <c r="I21" s="5">
        <v>0.5714285714285714</v>
      </c>
    </row>
    <row r="22" spans="1:9" ht="15.75" customHeight="1">
      <c r="A22" s="4" t="s">
        <v>29</v>
      </c>
      <c r="B22" s="2">
        <v>1</v>
      </c>
      <c r="C22" s="2">
        <v>1</v>
      </c>
      <c r="D22" s="2">
        <v>0</v>
      </c>
      <c r="E22" s="2">
        <v>118</v>
      </c>
      <c r="F22" s="2">
        <v>165</v>
      </c>
      <c r="G22" s="6">
        <v>59</v>
      </c>
      <c r="H22" s="6">
        <v>82.5</v>
      </c>
      <c r="I22" s="5">
        <v>0.5</v>
      </c>
    </row>
    <row r="23" spans="1:9" ht="15.75" customHeight="1">
      <c r="A23" s="4" t="s">
        <v>28</v>
      </c>
      <c r="B23" s="2">
        <v>5</v>
      </c>
      <c r="C23" s="2">
        <v>7</v>
      </c>
      <c r="D23" s="2">
        <v>0</v>
      </c>
      <c r="E23" s="2">
        <v>1017</v>
      </c>
      <c r="F23" s="2">
        <v>1036</v>
      </c>
      <c r="G23" s="6">
        <v>84.75</v>
      </c>
      <c r="H23" s="6">
        <v>86.333333333333329</v>
      </c>
      <c r="I23" s="5">
        <v>0.41666666666666669</v>
      </c>
    </row>
    <row r="24" spans="1:9" ht="15.75" customHeight="1">
      <c r="A24" s="4" t="s">
        <v>32</v>
      </c>
      <c r="B24" s="2">
        <v>2</v>
      </c>
      <c r="C24" s="2">
        <v>4</v>
      </c>
      <c r="D24" s="2">
        <v>0</v>
      </c>
      <c r="E24" s="2">
        <v>446</v>
      </c>
      <c r="F24" s="2">
        <v>461</v>
      </c>
      <c r="G24" s="6">
        <v>74.333333333333329</v>
      </c>
      <c r="H24" s="6">
        <v>76.833333333333329</v>
      </c>
      <c r="I24" s="5">
        <v>0.33333333333333331</v>
      </c>
    </row>
    <row r="25" spans="1:9" ht="15.75" customHeight="1">
      <c r="A25" s="4" t="s">
        <v>21</v>
      </c>
      <c r="B25" s="2">
        <v>1</v>
      </c>
      <c r="C25" s="2">
        <v>3</v>
      </c>
      <c r="D25" s="2">
        <v>0</v>
      </c>
      <c r="E25" s="2">
        <v>317</v>
      </c>
      <c r="F25" s="2">
        <v>321</v>
      </c>
      <c r="G25" s="6">
        <v>79.25</v>
      </c>
      <c r="H25" s="6">
        <v>80.25</v>
      </c>
      <c r="I25" s="5">
        <v>0.25</v>
      </c>
    </row>
    <row r="26" spans="1:9" ht="15.75" customHeight="1">
      <c r="A26" s="4" t="s">
        <v>17</v>
      </c>
      <c r="B26" s="2">
        <v>0</v>
      </c>
      <c r="C26" s="2">
        <v>1</v>
      </c>
      <c r="D26" s="2">
        <v>0</v>
      </c>
      <c r="E26" s="2">
        <v>34</v>
      </c>
      <c r="F26" s="2">
        <v>85</v>
      </c>
      <c r="G26" s="6">
        <v>34</v>
      </c>
      <c r="H26" s="6">
        <v>85</v>
      </c>
      <c r="I26" s="5">
        <v>0</v>
      </c>
    </row>
    <row r="27" spans="1:9" ht="15.75" customHeight="1">
      <c r="A27" s="4" t="s">
        <v>62</v>
      </c>
      <c r="B27" s="2">
        <v>0</v>
      </c>
      <c r="C27" s="2">
        <v>1</v>
      </c>
      <c r="D27" s="2">
        <v>0</v>
      </c>
      <c r="E27" s="2">
        <v>84</v>
      </c>
      <c r="F27" s="2">
        <v>98</v>
      </c>
      <c r="G27" s="6">
        <v>84</v>
      </c>
      <c r="H27" s="6">
        <v>98</v>
      </c>
      <c r="I27" s="5">
        <v>0</v>
      </c>
    </row>
    <row r="28" spans="1:9" ht="15.75" customHeight="1">
      <c r="A28" s="4" t="s">
        <v>19</v>
      </c>
      <c r="B28" s="2">
        <v>0</v>
      </c>
      <c r="C28" s="2">
        <v>2</v>
      </c>
      <c r="D28" s="2">
        <v>0</v>
      </c>
      <c r="E28" s="2">
        <v>133</v>
      </c>
      <c r="F28" s="2">
        <v>168</v>
      </c>
      <c r="G28" s="6">
        <v>66.5</v>
      </c>
      <c r="H28" s="6">
        <v>84</v>
      </c>
      <c r="I28" s="5">
        <v>0</v>
      </c>
    </row>
    <row r="29" spans="1:9" ht="15.75" customHeight="1">
      <c r="A29" s="4" t="s">
        <v>27</v>
      </c>
      <c r="B29" s="2">
        <v>0</v>
      </c>
      <c r="C29" s="2">
        <v>4</v>
      </c>
      <c r="D29" s="2">
        <v>0</v>
      </c>
      <c r="E29" s="2">
        <v>310</v>
      </c>
      <c r="F29" s="2">
        <v>356</v>
      </c>
      <c r="G29" s="6">
        <v>77.5</v>
      </c>
      <c r="H29" s="6">
        <v>89</v>
      </c>
      <c r="I29" s="5">
        <v>0</v>
      </c>
    </row>
    <row r="30" spans="1:9" ht="15.75" customHeight="1">
      <c r="A30" s="4" t="s">
        <v>38</v>
      </c>
      <c r="B30" s="2">
        <v>58</v>
      </c>
      <c r="C30" s="2">
        <v>37</v>
      </c>
      <c r="D30" s="2">
        <v>0</v>
      </c>
      <c r="E30" s="2">
        <v>8280</v>
      </c>
      <c r="F30" s="2">
        <v>7602</v>
      </c>
      <c r="G30" s="6">
        <v>87.15789473684211</v>
      </c>
      <c r="H30" s="6">
        <v>80.021052631578954</v>
      </c>
      <c r="I30" s="5">
        <v>0.61052631578947369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I29"/>
  <sheetViews>
    <sheetView workbookViewId="0">
      <selection activeCell="F24" sqref="F24"/>
    </sheetView>
  </sheetViews>
  <sheetFormatPr defaultColWidth="14.42578125" defaultRowHeight="15.75" customHeight="1"/>
  <cols>
    <col min="1" max="1" width="15.140625" bestFit="1" customWidth="1"/>
    <col min="2" max="2" width="12.42578125" bestFit="1" customWidth="1"/>
    <col min="3" max="3" width="7" customWidth="1"/>
    <col min="4" max="4" width="4.7109375" customWidth="1"/>
    <col min="5" max="5" width="10.140625" customWidth="1"/>
    <col min="6" max="6" width="14" customWidth="1"/>
    <col min="7" max="7" width="6.5703125" bestFit="1" customWidth="1"/>
    <col min="8" max="8" width="5.5703125" bestFit="1" customWidth="1"/>
    <col min="9" max="9" width="5.85546875" bestFit="1" customWidth="1"/>
  </cols>
  <sheetData>
    <row r="3" spans="1:9" ht="15.75" customHeight="1">
      <c r="A3" s="3" t="s">
        <v>2</v>
      </c>
      <c r="B3" t="s">
        <v>40</v>
      </c>
    </row>
    <row r="4" spans="1:9" ht="15.75" customHeight="1">
      <c r="A4" s="3" t="s">
        <v>4</v>
      </c>
      <c r="B4" t="s">
        <v>10</v>
      </c>
    </row>
    <row r="6" spans="1:9" ht="15.75" customHeight="1">
      <c r="B6" s="3" t="s">
        <v>43</v>
      </c>
    </row>
    <row r="7" spans="1:9" ht="15.75" customHeight="1">
      <c r="A7" s="3" t="s">
        <v>39</v>
      </c>
      <c r="B7" t="s">
        <v>45</v>
      </c>
      <c r="C7" t="s">
        <v>46</v>
      </c>
      <c r="D7" t="s">
        <v>47</v>
      </c>
      <c r="E7" t="s">
        <v>48</v>
      </c>
      <c r="F7" t="s">
        <v>49</v>
      </c>
      <c r="G7" t="s">
        <v>187</v>
      </c>
      <c r="H7" t="s">
        <v>188</v>
      </c>
      <c r="I7" t="s">
        <v>189</v>
      </c>
    </row>
    <row r="8" spans="1:9" ht="15.75" customHeight="1">
      <c r="A8" s="4">
        <v>2012</v>
      </c>
      <c r="B8" s="2">
        <v>10</v>
      </c>
      <c r="C8" s="2">
        <v>5</v>
      </c>
      <c r="D8" s="2">
        <v>0</v>
      </c>
      <c r="E8" s="2">
        <v>1332</v>
      </c>
      <c r="F8" s="2">
        <v>1178</v>
      </c>
      <c r="G8" s="6">
        <v>88.8</v>
      </c>
      <c r="H8" s="6">
        <v>78.533333333333331</v>
      </c>
      <c r="I8" s="5">
        <v>0.66666666666666663</v>
      </c>
    </row>
    <row r="9" spans="1:9" ht="15.75" customHeight="1">
      <c r="A9" s="7" t="s">
        <v>9</v>
      </c>
      <c r="B9" s="2">
        <v>9</v>
      </c>
      <c r="C9" s="2">
        <v>4</v>
      </c>
      <c r="D9" s="2">
        <v>0</v>
      </c>
      <c r="E9" s="2">
        <v>1127</v>
      </c>
      <c r="F9" s="2">
        <v>1024</v>
      </c>
      <c r="G9" s="6">
        <v>86.692307692307693</v>
      </c>
      <c r="H9" s="6">
        <v>78.769230769230774</v>
      </c>
      <c r="I9" s="5">
        <v>0.69230769230769229</v>
      </c>
    </row>
    <row r="10" spans="1:9" ht="15.75" customHeight="1">
      <c r="A10" s="7" t="s">
        <v>22</v>
      </c>
      <c r="B10" s="2">
        <v>0</v>
      </c>
      <c r="C10" s="2">
        <v>1</v>
      </c>
      <c r="D10" s="2">
        <v>0</v>
      </c>
      <c r="E10" s="2">
        <v>65</v>
      </c>
      <c r="F10" s="2">
        <v>83</v>
      </c>
      <c r="G10" s="6">
        <v>65</v>
      </c>
      <c r="H10" s="6">
        <v>83</v>
      </c>
      <c r="I10" s="5">
        <v>0</v>
      </c>
    </row>
    <row r="11" spans="1:9" ht="15.75" customHeight="1">
      <c r="A11" s="7" t="s">
        <v>24</v>
      </c>
      <c r="B11" s="2">
        <v>1</v>
      </c>
      <c r="C11" s="2">
        <v>0</v>
      </c>
      <c r="D11" s="2">
        <v>0</v>
      </c>
      <c r="E11" s="2">
        <v>140</v>
      </c>
      <c r="F11" s="2">
        <v>71</v>
      </c>
      <c r="G11" s="6">
        <v>140</v>
      </c>
      <c r="H11" s="6">
        <v>71</v>
      </c>
      <c r="I11" s="5">
        <v>1</v>
      </c>
    </row>
    <row r="12" spans="1:9" ht="15.75" customHeight="1">
      <c r="A12" s="4">
        <v>2013</v>
      </c>
      <c r="B12" s="2">
        <v>5</v>
      </c>
      <c r="C12" s="2">
        <v>11</v>
      </c>
      <c r="D12" s="2">
        <v>0</v>
      </c>
      <c r="E12" s="2">
        <v>1098</v>
      </c>
      <c r="F12" s="2">
        <v>1331</v>
      </c>
      <c r="G12" s="6">
        <v>68.625</v>
      </c>
      <c r="H12" s="6">
        <v>83.1875</v>
      </c>
      <c r="I12" s="5">
        <v>0.3125</v>
      </c>
    </row>
    <row r="13" spans="1:9" ht="15.75" customHeight="1">
      <c r="A13" s="7" t="s">
        <v>9</v>
      </c>
      <c r="B13" s="2">
        <v>4</v>
      </c>
      <c r="C13" s="2">
        <v>9</v>
      </c>
      <c r="D13" s="2">
        <v>0</v>
      </c>
      <c r="E13" s="2">
        <v>916</v>
      </c>
      <c r="F13" s="2">
        <v>1089</v>
      </c>
      <c r="G13" s="6">
        <v>70.461538461538467</v>
      </c>
      <c r="H13" s="6">
        <v>83.769230769230774</v>
      </c>
      <c r="I13" s="5">
        <v>0.30769230769230771</v>
      </c>
    </row>
    <row r="14" spans="1:9" ht="15.75" customHeight="1">
      <c r="A14" s="7" t="s">
        <v>23</v>
      </c>
      <c r="B14" s="2">
        <v>1</v>
      </c>
      <c r="C14" s="2">
        <v>2</v>
      </c>
      <c r="D14" s="2">
        <v>0</v>
      </c>
      <c r="E14" s="2">
        <v>182</v>
      </c>
      <c r="F14" s="2">
        <v>242</v>
      </c>
      <c r="G14" s="6">
        <v>60.666666666666664</v>
      </c>
      <c r="H14" s="6">
        <v>80.666666666666671</v>
      </c>
      <c r="I14" s="5">
        <v>0.33333333333333331</v>
      </c>
    </row>
    <row r="15" spans="1:9" ht="15.75" customHeight="1">
      <c r="A15" s="4">
        <v>2014</v>
      </c>
      <c r="B15" s="2">
        <v>12</v>
      </c>
      <c r="C15" s="2">
        <v>4</v>
      </c>
      <c r="D15" s="2">
        <v>0</v>
      </c>
      <c r="E15" s="2">
        <v>1561</v>
      </c>
      <c r="F15" s="2">
        <v>1318</v>
      </c>
      <c r="G15" s="6">
        <v>97.5625</v>
      </c>
      <c r="H15" s="6">
        <v>82.375</v>
      </c>
      <c r="I15" s="5">
        <v>0.75</v>
      </c>
    </row>
    <row r="16" spans="1:9" ht="15.75" customHeight="1">
      <c r="A16" s="7" t="s">
        <v>9</v>
      </c>
      <c r="B16" s="2">
        <v>9</v>
      </c>
      <c r="C16" s="2">
        <v>4</v>
      </c>
      <c r="D16" s="2">
        <v>0</v>
      </c>
      <c r="E16" s="2">
        <v>1203</v>
      </c>
      <c r="F16" s="2">
        <v>1099</v>
      </c>
      <c r="G16" s="6">
        <v>92.538461538461533</v>
      </c>
      <c r="H16" s="6">
        <v>84.538461538461533</v>
      </c>
      <c r="I16" s="5">
        <v>0.69230769230769229</v>
      </c>
    </row>
    <row r="17" spans="1:9" ht="15.75" customHeight="1">
      <c r="A17" s="7" t="s">
        <v>22</v>
      </c>
      <c r="B17" s="2">
        <v>3</v>
      </c>
      <c r="C17" s="2">
        <v>0</v>
      </c>
      <c r="D17" s="2">
        <v>0</v>
      </c>
      <c r="E17" s="2">
        <v>358</v>
      </c>
      <c r="F17" s="2">
        <v>219</v>
      </c>
      <c r="G17" s="6">
        <v>119.33333333333333</v>
      </c>
      <c r="H17" s="6">
        <v>73</v>
      </c>
      <c r="I17" s="5">
        <v>1</v>
      </c>
    </row>
    <row r="18" spans="1:9" ht="15.75" customHeight="1">
      <c r="A18" s="4">
        <v>2015</v>
      </c>
      <c r="B18" s="2">
        <v>11</v>
      </c>
      <c r="C18" s="2">
        <v>5</v>
      </c>
      <c r="D18" s="2">
        <v>0</v>
      </c>
      <c r="E18" s="2">
        <v>1500</v>
      </c>
      <c r="F18" s="2">
        <v>1247</v>
      </c>
      <c r="G18" s="6">
        <v>93.75</v>
      </c>
      <c r="H18" s="6">
        <v>77.9375</v>
      </c>
      <c r="I18" s="5">
        <v>0.6875</v>
      </c>
    </row>
    <row r="19" spans="1:9" ht="15.75" customHeight="1">
      <c r="A19" s="7" t="s">
        <v>9</v>
      </c>
      <c r="B19" s="2">
        <v>8</v>
      </c>
      <c r="C19" s="2">
        <v>5</v>
      </c>
      <c r="D19" s="2">
        <v>0</v>
      </c>
      <c r="E19" s="2">
        <v>1113</v>
      </c>
      <c r="F19" s="2">
        <v>995</v>
      </c>
      <c r="G19" s="6">
        <v>85.615384615384613</v>
      </c>
      <c r="H19" s="6">
        <v>76.538461538461533</v>
      </c>
      <c r="I19" s="5">
        <v>0.61538461538461542</v>
      </c>
    </row>
    <row r="20" spans="1:9" ht="15.75" customHeight="1">
      <c r="A20" s="7" t="s">
        <v>22</v>
      </c>
      <c r="B20" s="2">
        <v>3</v>
      </c>
      <c r="C20" s="2">
        <v>0</v>
      </c>
      <c r="D20" s="2">
        <v>0</v>
      </c>
      <c r="E20" s="2">
        <v>387</v>
      </c>
      <c r="F20" s="2">
        <v>252</v>
      </c>
      <c r="G20" s="6">
        <v>129</v>
      </c>
      <c r="H20" s="6">
        <v>84</v>
      </c>
      <c r="I20" s="5">
        <v>1</v>
      </c>
    </row>
    <row r="21" spans="1:9" ht="15.75" customHeight="1">
      <c r="A21" s="4">
        <v>2016</v>
      </c>
      <c r="B21" s="2">
        <v>9</v>
      </c>
      <c r="C21" s="2">
        <v>7</v>
      </c>
      <c r="D21" s="2">
        <v>0</v>
      </c>
      <c r="E21" s="2">
        <v>1387</v>
      </c>
      <c r="F21" s="2">
        <v>1256</v>
      </c>
      <c r="G21" s="6">
        <v>86.6875</v>
      </c>
      <c r="H21" s="6">
        <v>78.5</v>
      </c>
      <c r="I21" s="5">
        <v>0.5625</v>
      </c>
    </row>
    <row r="22" spans="1:9" ht="15.75" customHeight="1">
      <c r="A22" s="7" t="s">
        <v>9</v>
      </c>
      <c r="B22" s="2">
        <v>8</v>
      </c>
      <c r="C22" s="2">
        <v>5</v>
      </c>
      <c r="D22" s="2">
        <v>0</v>
      </c>
      <c r="E22" s="2">
        <v>1116</v>
      </c>
      <c r="F22" s="2">
        <v>993</v>
      </c>
      <c r="G22" s="6">
        <v>85.84615384615384</v>
      </c>
      <c r="H22" s="6">
        <v>76.384615384615387</v>
      </c>
      <c r="I22" s="5">
        <v>0.61538461538461542</v>
      </c>
    </row>
    <row r="23" spans="1:9" ht="15.75" customHeight="1">
      <c r="A23" s="7" t="s">
        <v>22</v>
      </c>
      <c r="B23" s="2">
        <v>0</v>
      </c>
      <c r="C23" s="2">
        <v>1</v>
      </c>
      <c r="D23" s="2">
        <v>0</v>
      </c>
      <c r="E23" s="2">
        <v>71</v>
      </c>
      <c r="F23" s="2">
        <v>76</v>
      </c>
      <c r="G23" s="6">
        <v>71</v>
      </c>
      <c r="H23" s="6">
        <v>76</v>
      </c>
      <c r="I23" s="5">
        <v>0</v>
      </c>
    </row>
    <row r="24" spans="1:9" ht="15.75" customHeight="1">
      <c r="A24" s="7" t="s">
        <v>24</v>
      </c>
      <c r="B24" s="2">
        <v>1</v>
      </c>
      <c r="C24" s="2">
        <v>1</v>
      </c>
      <c r="D24" s="2">
        <v>0</v>
      </c>
      <c r="E24" s="2">
        <v>200</v>
      </c>
      <c r="F24" s="2">
        <v>187</v>
      </c>
      <c r="G24" s="6">
        <v>100</v>
      </c>
      <c r="H24" s="6">
        <v>93.5</v>
      </c>
      <c r="I24" s="5">
        <v>0.5</v>
      </c>
    </row>
    <row r="25" spans="1:9" ht="15.75" customHeight="1">
      <c r="A25" s="4">
        <v>2017</v>
      </c>
      <c r="B25" s="2">
        <v>11</v>
      </c>
      <c r="C25" s="2">
        <v>5</v>
      </c>
      <c r="D25" s="2">
        <v>0</v>
      </c>
      <c r="E25" s="2">
        <v>1402</v>
      </c>
      <c r="F25" s="2">
        <v>1272</v>
      </c>
      <c r="G25" s="6">
        <v>87.625</v>
      </c>
      <c r="H25" s="6">
        <v>79.5</v>
      </c>
      <c r="I25" s="5">
        <v>0.6875</v>
      </c>
    </row>
    <row r="26" spans="1:9" ht="15.75" customHeight="1">
      <c r="A26" s="7" t="s">
        <v>9</v>
      </c>
      <c r="B26" s="2">
        <v>10</v>
      </c>
      <c r="C26" s="2">
        <v>3</v>
      </c>
      <c r="D26" s="2">
        <v>0</v>
      </c>
      <c r="E26" s="2">
        <v>1185</v>
      </c>
      <c r="F26" s="2">
        <v>1023</v>
      </c>
      <c r="G26" s="6">
        <v>91.15384615384616</v>
      </c>
      <c r="H26" s="6">
        <v>78.692307692307693</v>
      </c>
      <c r="I26" s="5">
        <v>0.76923076923076927</v>
      </c>
    </row>
    <row r="27" spans="1:9" ht="15.75" customHeight="1">
      <c r="A27" s="7" t="s">
        <v>22</v>
      </c>
      <c r="B27" s="2">
        <v>1</v>
      </c>
      <c r="C27" s="2">
        <v>1</v>
      </c>
      <c r="D27" s="2">
        <v>0</v>
      </c>
      <c r="E27" s="2">
        <v>161</v>
      </c>
      <c r="F27" s="2">
        <v>151</v>
      </c>
      <c r="G27" s="6">
        <v>80.5</v>
      </c>
      <c r="H27" s="6">
        <v>75.5</v>
      </c>
      <c r="I27" s="5">
        <v>0.5</v>
      </c>
    </row>
    <row r="28" spans="1:9" ht="15.75" customHeight="1">
      <c r="A28" s="7" t="s">
        <v>24</v>
      </c>
      <c r="B28" s="2">
        <v>0</v>
      </c>
      <c r="C28" s="2">
        <v>1</v>
      </c>
      <c r="D28" s="2">
        <v>0</v>
      </c>
      <c r="E28" s="2">
        <v>56</v>
      </c>
      <c r="F28" s="2">
        <v>98</v>
      </c>
      <c r="G28" s="6">
        <v>56</v>
      </c>
      <c r="H28" s="6">
        <v>98</v>
      </c>
      <c r="I28" s="5">
        <v>0</v>
      </c>
    </row>
    <row r="29" spans="1:9" ht="15.75" customHeight="1">
      <c r="A29" s="4" t="s">
        <v>38</v>
      </c>
      <c r="B29" s="2">
        <v>58</v>
      </c>
      <c r="C29" s="2">
        <v>37</v>
      </c>
      <c r="D29" s="2">
        <v>0</v>
      </c>
      <c r="E29" s="2">
        <v>8280</v>
      </c>
      <c r="F29" s="2">
        <v>7602</v>
      </c>
      <c r="G29" s="6">
        <v>87.15789473684211</v>
      </c>
      <c r="H29" s="6">
        <v>80.021052631578954</v>
      </c>
      <c r="I29" s="5">
        <v>0.61052631578947369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4"/>
  <sheetViews>
    <sheetView workbookViewId="0">
      <selection activeCell="D22" sqref="D22"/>
    </sheetView>
  </sheetViews>
  <sheetFormatPr defaultColWidth="14.42578125" defaultRowHeight="15.75" customHeight="1"/>
  <cols>
    <col min="1" max="1" width="11.7109375" customWidth="1"/>
    <col min="2" max="2" width="16.140625" customWidth="1"/>
    <col min="3" max="3" width="10.140625" customWidth="1"/>
    <col min="4" max="4" width="14" customWidth="1"/>
    <col min="5" max="5" width="16.5703125" customWidth="1"/>
    <col min="6" max="8" width="13.5703125" customWidth="1"/>
    <col min="9" max="9" width="13.5703125" bestFit="1" customWidth="1"/>
  </cols>
  <sheetData>
    <row r="1" spans="1:5" ht="15.75" customHeight="1">
      <c r="E1">
        <f t="shared" ref="E1" si="0">MIN(E8:E263)</f>
        <v>0</v>
      </c>
    </row>
    <row r="3" spans="1:5" ht="15.75" customHeight="1">
      <c r="A3" s="3" t="s">
        <v>1</v>
      </c>
      <c r="B3" s="4">
        <v>2016</v>
      </c>
    </row>
    <row r="4" spans="1:5" ht="15.75" customHeight="1">
      <c r="A4" s="3" t="s">
        <v>3</v>
      </c>
      <c r="B4" t="s">
        <v>40</v>
      </c>
    </row>
    <row r="6" spans="1:5" ht="15.75" customHeight="1">
      <c r="C6" s="3" t="s">
        <v>43</v>
      </c>
    </row>
    <row r="7" spans="1:5" ht="15.75" customHeight="1">
      <c r="A7" s="3" t="s">
        <v>2</v>
      </c>
      <c r="B7" s="3" t="s">
        <v>4</v>
      </c>
      <c r="C7" t="s">
        <v>48</v>
      </c>
      <c r="D7" t="s">
        <v>49</v>
      </c>
    </row>
    <row r="8" spans="1:5" ht="15.75" customHeight="1">
      <c r="A8">
        <v>1</v>
      </c>
      <c r="B8" t="s">
        <v>10</v>
      </c>
      <c r="C8" s="2">
        <v>78</v>
      </c>
      <c r="D8" s="2">
        <v>124</v>
      </c>
    </row>
    <row r="9" spans="1:5" ht="15.75" customHeight="1">
      <c r="B9" t="s">
        <v>32</v>
      </c>
      <c r="C9" s="2">
        <v>92</v>
      </c>
      <c r="D9" s="2">
        <v>107</v>
      </c>
    </row>
    <row r="10" spans="1:5" ht="15.75" customHeight="1">
      <c r="B10" t="s">
        <v>12</v>
      </c>
      <c r="C10" s="2">
        <v>56</v>
      </c>
      <c r="D10" s="2">
        <v>85</v>
      </c>
    </row>
    <row r="11" spans="1:5" ht="15.75" customHeight="1">
      <c r="B11" t="s">
        <v>13</v>
      </c>
      <c r="C11" s="2">
        <v>104</v>
      </c>
      <c r="D11" s="2">
        <v>91</v>
      </c>
    </row>
    <row r="12" spans="1:5" ht="15.75" customHeight="1">
      <c r="B12" t="s">
        <v>18</v>
      </c>
      <c r="C12" s="2">
        <v>76</v>
      </c>
      <c r="D12" s="2">
        <v>89</v>
      </c>
    </row>
    <row r="13" spans="1:5" ht="15.75" customHeight="1">
      <c r="B13" t="s">
        <v>31</v>
      </c>
      <c r="C13" s="2">
        <v>84</v>
      </c>
      <c r="D13" s="2">
        <v>63</v>
      </c>
    </row>
    <row r="14" spans="1:5" ht="15.75" customHeight="1">
      <c r="B14" t="s">
        <v>28</v>
      </c>
      <c r="C14" s="2">
        <v>124</v>
      </c>
      <c r="D14" s="2">
        <v>78</v>
      </c>
    </row>
    <row r="15" spans="1:5" ht="15.75" customHeight="1">
      <c r="B15" t="s">
        <v>34</v>
      </c>
      <c r="C15" s="2">
        <v>91</v>
      </c>
      <c r="D15" s="2">
        <v>104</v>
      </c>
    </row>
    <row r="16" spans="1:5" ht="15.75" customHeight="1">
      <c r="B16" t="s">
        <v>30</v>
      </c>
      <c r="C16" s="2">
        <v>66</v>
      </c>
      <c r="D16" s="2">
        <v>107</v>
      </c>
    </row>
    <row r="17" spans="1:4" ht="15.75" customHeight="1">
      <c r="B17" t="s">
        <v>16</v>
      </c>
      <c r="C17" s="2">
        <v>82</v>
      </c>
      <c r="D17" s="2">
        <v>102</v>
      </c>
    </row>
    <row r="18" spans="1:4" ht="15.75" customHeight="1">
      <c r="B18" t="s">
        <v>26</v>
      </c>
      <c r="C18" s="2">
        <v>89</v>
      </c>
      <c r="D18" s="2">
        <v>76</v>
      </c>
    </row>
    <row r="19" spans="1:4" ht="15.75" customHeight="1">
      <c r="B19" t="s">
        <v>21</v>
      </c>
      <c r="C19" s="2">
        <v>102</v>
      </c>
      <c r="D19" s="2">
        <v>82</v>
      </c>
    </row>
    <row r="20" spans="1:4" ht="15.75" customHeight="1">
      <c r="B20" t="s">
        <v>25</v>
      </c>
      <c r="C20" s="2">
        <v>107</v>
      </c>
      <c r="D20" s="2">
        <v>92</v>
      </c>
    </row>
    <row r="21" spans="1:4" ht="15.75" customHeight="1">
      <c r="B21" t="s">
        <v>33</v>
      </c>
      <c r="C21" s="2">
        <v>85</v>
      </c>
      <c r="D21" s="2">
        <v>56</v>
      </c>
    </row>
    <row r="22" spans="1:4" ht="15.75" customHeight="1">
      <c r="B22" t="s">
        <v>72</v>
      </c>
      <c r="C22" s="2">
        <v>107</v>
      </c>
      <c r="D22" s="2">
        <v>66</v>
      </c>
    </row>
    <row r="23" spans="1:4" ht="15.75" customHeight="1">
      <c r="B23" t="s">
        <v>62</v>
      </c>
      <c r="C23" s="2">
        <v>63</v>
      </c>
      <c r="D23" s="2">
        <v>84</v>
      </c>
    </row>
    <row r="24" spans="1:4" ht="15.75" customHeight="1">
      <c r="A24">
        <v>2</v>
      </c>
      <c r="B24" t="s">
        <v>10</v>
      </c>
      <c r="C24" s="2">
        <v>137</v>
      </c>
      <c r="D24" s="2">
        <v>92</v>
      </c>
    </row>
    <row r="25" spans="1:4" ht="15.75" customHeight="1">
      <c r="B25" t="s">
        <v>32</v>
      </c>
      <c r="C25" s="2">
        <v>65</v>
      </c>
      <c r="D25" s="2">
        <v>104</v>
      </c>
    </row>
    <row r="26" spans="1:4" ht="15.75" customHeight="1">
      <c r="B26" t="s">
        <v>12</v>
      </c>
      <c r="C26" s="2">
        <v>84</v>
      </c>
      <c r="D26" s="2">
        <v>87</v>
      </c>
    </row>
    <row r="27" spans="1:4" ht="15.75" customHeight="1">
      <c r="B27" t="s">
        <v>13</v>
      </c>
      <c r="C27" s="2">
        <v>87</v>
      </c>
      <c r="D27" s="2">
        <v>84</v>
      </c>
    </row>
    <row r="28" spans="1:4" ht="15.75" customHeight="1">
      <c r="B28" t="s">
        <v>18</v>
      </c>
      <c r="C28" s="2">
        <v>108</v>
      </c>
      <c r="D28" s="2">
        <v>79</v>
      </c>
    </row>
    <row r="29" spans="1:4" ht="15.75" customHeight="1">
      <c r="B29" t="s">
        <v>31</v>
      </c>
      <c r="C29" s="2">
        <v>76</v>
      </c>
      <c r="D29" s="2">
        <v>67</v>
      </c>
    </row>
    <row r="30" spans="1:4" ht="15.75" customHeight="1">
      <c r="B30" t="s">
        <v>28</v>
      </c>
      <c r="C30" s="2">
        <v>79</v>
      </c>
      <c r="D30" s="2">
        <v>108</v>
      </c>
    </row>
    <row r="31" spans="1:4" ht="15.75" customHeight="1">
      <c r="B31" t="s">
        <v>34</v>
      </c>
      <c r="C31" s="2">
        <v>100</v>
      </c>
      <c r="D31" s="2">
        <v>74</v>
      </c>
    </row>
    <row r="32" spans="1:4" ht="15.75" customHeight="1">
      <c r="B32" t="s">
        <v>30</v>
      </c>
      <c r="C32" s="2">
        <v>67</v>
      </c>
      <c r="D32" s="2">
        <v>76</v>
      </c>
    </row>
    <row r="33" spans="1:4" ht="15.75" customHeight="1">
      <c r="B33" t="s">
        <v>16</v>
      </c>
      <c r="C33" s="2">
        <v>47</v>
      </c>
      <c r="D33" s="2">
        <v>74</v>
      </c>
    </row>
    <row r="34" spans="1:4" ht="15.75" customHeight="1">
      <c r="B34" t="s">
        <v>26</v>
      </c>
      <c r="C34" s="2">
        <v>92</v>
      </c>
      <c r="D34" s="2">
        <v>137</v>
      </c>
    </row>
    <row r="35" spans="1:4" ht="15.75" customHeight="1">
      <c r="B35" t="s">
        <v>21</v>
      </c>
      <c r="C35" s="2">
        <v>104</v>
      </c>
      <c r="D35" s="2">
        <v>65</v>
      </c>
    </row>
    <row r="36" spans="1:4" ht="15.75" customHeight="1">
      <c r="B36" t="s">
        <v>25</v>
      </c>
      <c r="C36" s="2">
        <v>74</v>
      </c>
      <c r="D36" s="2">
        <v>47</v>
      </c>
    </row>
    <row r="37" spans="1:4" ht="15.75" customHeight="1">
      <c r="B37" t="s">
        <v>33</v>
      </c>
      <c r="C37" s="2">
        <v>74</v>
      </c>
      <c r="D37" s="2">
        <v>100</v>
      </c>
    </row>
    <row r="38" spans="1:4" ht="15.75" customHeight="1">
      <c r="B38" t="s">
        <v>72</v>
      </c>
      <c r="C38" s="2">
        <v>106</v>
      </c>
      <c r="D38" s="2">
        <v>90</v>
      </c>
    </row>
    <row r="39" spans="1:4" ht="15.75" customHeight="1">
      <c r="B39" t="s">
        <v>62</v>
      </c>
      <c r="C39" s="2">
        <v>90</v>
      </c>
      <c r="D39" s="2">
        <v>106</v>
      </c>
    </row>
    <row r="40" spans="1:4" ht="15.75" customHeight="1">
      <c r="A40">
        <v>3</v>
      </c>
      <c r="B40" t="s">
        <v>10</v>
      </c>
      <c r="C40" s="2">
        <v>71</v>
      </c>
      <c r="D40" s="2">
        <v>61</v>
      </c>
    </row>
    <row r="41" spans="1:4" ht="15.75" customHeight="1">
      <c r="B41" t="s">
        <v>32</v>
      </c>
      <c r="C41" s="2">
        <v>127</v>
      </c>
      <c r="D41" s="2">
        <v>135</v>
      </c>
    </row>
    <row r="42" spans="1:4" ht="15.75" customHeight="1">
      <c r="B42" t="s">
        <v>12</v>
      </c>
      <c r="C42" s="2">
        <v>57</v>
      </c>
      <c r="D42" s="2">
        <v>77</v>
      </c>
    </row>
    <row r="43" spans="1:4" ht="15.75" customHeight="1">
      <c r="B43" t="s">
        <v>13</v>
      </c>
      <c r="C43" s="2">
        <v>61</v>
      </c>
      <c r="D43" s="2">
        <v>71</v>
      </c>
    </row>
    <row r="44" spans="1:4" ht="15.75" customHeight="1">
      <c r="B44" t="s">
        <v>18</v>
      </c>
      <c r="C44" s="2">
        <v>77</v>
      </c>
      <c r="D44" s="2">
        <v>96</v>
      </c>
    </row>
    <row r="45" spans="1:4" ht="15.75" customHeight="1">
      <c r="B45" t="s">
        <v>31</v>
      </c>
      <c r="C45" s="2">
        <v>112</v>
      </c>
      <c r="D45" s="2">
        <v>116</v>
      </c>
    </row>
    <row r="46" spans="1:4" ht="15.75" customHeight="1">
      <c r="B46" t="s">
        <v>28</v>
      </c>
      <c r="C46" s="2">
        <v>112</v>
      </c>
      <c r="D46" s="2">
        <v>98</v>
      </c>
    </row>
    <row r="47" spans="1:4" ht="15.75" customHeight="1">
      <c r="B47" t="s">
        <v>34</v>
      </c>
      <c r="C47" s="2">
        <v>98</v>
      </c>
      <c r="D47" s="2">
        <v>112</v>
      </c>
    </row>
    <row r="48" spans="1:4" ht="15.75" customHeight="1">
      <c r="B48" t="s">
        <v>30</v>
      </c>
      <c r="C48" s="2">
        <v>62</v>
      </c>
      <c r="D48" s="2">
        <v>84</v>
      </c>
    </row>
    <row r="49" spans="1:4" ht="15.75" customHeight="1">
      <c r="B49" t="s">
        <v>16</v>
      </c>
      <c r="C49" s="2">
        <v>84</v>
      </c>
      <c r="D49" s="2">
        <v>62</v>
      </c>
    </row>
    <row r="50" spans="1:4" ht="15.75" customHeight="1">
      <c r="B50" t="s">
        <v>26</v>
      </c>
      <c r="C50" s="2">
        <v>77</v>
      </c>
      <c r="D50" s="2">
        <v>57</v>
      </c>
    </row>
    <row r="51" spans="1:4" ht="15.75" customHeight="1">
      <c r="B51" t="s">
        <v>21</v>
      </c>
      <c r="C51" s="2">
        <v>112</v>
      </c>
      <c r="D51" s="2">
        <v>58</v>
      </c>
    </row>
    <row r="52" spans="1:4" ht="15.75" customHeight="1">
      <c r="B52" t="s">
        <v>25</v>
      </c>
      <c r="C52" s="2">
        <v>116</v>
      </c>
      <c r="D52" s="2">
        <v>112</v>
      </c>
    </row>
    <row r="53" spans="1:4" ht="15.75" customHeight="1">
      <c r="B53" t="s">
        <v>33</v>
      </c>
      <c r="C53" s="2">
        <v>96</v>
      </c>
      <c r="D53" s="2">
        <v>77</v>
      </c>
    </row>
    <row r="54" spans="1:4" ht="15.75" customHeight="1">
      <c r="B54" t="s">
        <v>72</v>
      </c>
      <c r="C54" s="2">
        <v>58</v>
      </c>
      <c r="D54" s="2">
        <v>112</v>
      </c>
    </row>
    <row r="55" spans="1:4" ht="15.75" customHeight="1">
      <c r="B55" t="s">
        <v>62</v>
      </c>
      <c r="C55" s="2">
        <v>135</v>
      </c>
      <c r="D55" s="2">
        <v>127</v>
      </c>
    </row>
    <row r="56" spans="1:4" ht="15.75" customHeight="1">
      <c r="A56">
        <v>4</v>
      </c>
      <c r="B56" t="s">
        <v>10</v>
      </c>
      <c r="C56" s="2">
        <v>59</v>
      </c>
      <c r="D56" s="2">
        <v>73</v>
      </c>
    </row>
    <row r="57" spans="1:4" ht="15.75" customHeight="1">
      <c r="B57" t="s">
        <v>32</v>
      </c>
      <c r="C57" s="2">
        <v>86</v>
      </c>
      <c r="D57" s="2">
        <v>52</v>
      </c>
    </row>
    <row r="58" spans="1:4" ht="15.75" customHeight="1">
      <c r="B58" t="s">
        <v>12</v>
      </c>
      <c r="C58" s="2">
        <v>72</v>
      </c>
      <c r="D58" s="2">
        <v>64</v>
      </c>
    </row>
    <row r="59" spans="1:4" ht="15.75" customHeight="1">
      <c r="B59" t="s">
        <v>13</v>
      </c>
      <c r="C59" s="2">
        <v>97</v>
      </c>
      <c r="D59" s="2">
        <v>75</v>
      </c>
    </row>
    <row r="60" spans="1:4" ht="15.75" customHeight="1">
      <c r="B60" t="s">
        <v>18</v>
      </c>
      <c r="C60" s="2">
        <v>52</v>
      </c>
      <c r="D60" s="2">
        <v>86</v>
      </c>
    </row>
    <row r="61" spans="1:4" ht="15.75" customHeight="1">
      <c r="B61" t="s">
        <v>31</v>
      </c>
      <c r="C61" s="2">
        <v>92</v>
      </c>
      <c r="D61" s="2">
        <v>130</v>
      </c>
    </row>
    <row r="62" spans="1:4" ht="15.75" customHeight="1">
      <c r="B62" t="s">
        <v>28</v>
      </c>
      <c r="C62" s="2">
        <v>96</v>
      </c>
      <c r="D62" s="2">
        <v>91</v>
      </c>
    </row>
    <row r="63" spans="1:4" ht="15.75" customHeight="1">
      <c r="B63" t="s">
        <v>34</v>
      </c>
      <c r="C63" s="2">
        <v>64</v>
      </c>
      <c r="D63" s="2">
        <v>72</v>
      </c>
    </row>
    <row r="64" spans="1:4" ht="15.75" customHeight="1">
      <c r="B64" t="s">
        <v>30</v>
      </c>
      <c r="C64" s="2">
        <v>75</v>
      </c>
      <c r="D64" s="2">
        <v>97</v>
      </c>
    </row>
    <row r="65" spans="1:4" ht="15.75" customHeight="1">
      <c r="B65" t="s">
        <v>16</v>
      </c>
      <c r="C65" s="2">
        <v>73</v>
      </c>
      <c r="D65" s="2">
        <v>59</v>
      </c>
    </row>
    <row r="66" spans="1:4" ht="15.75" customHeight="1">
      <c r="B66" t="s">
        <v>26</v>
      </c>
      <c r="C66" s="2">
        <v>91</v>
      </c>
      <c r="D66" s="2">
        <v>96</v>
      </c>
    </row>
    <row r="67" spans="1:4" ht="15.75" customHeight="1">
      <c r="B67" t="s">
        <v>21</v>
      </c>
      <c r="C67" s="2">
        <v>37</v>
      </c>
      <c r="D67" s="2">
        <v>73</v>
      </c>
    </row>
    <row r="68" spans="1:4" ht="15.75" customHeight="1">
      <c r="B68" t="s">
        <v>25</v>
      </c>
      <c r="C68" s="2">
        <v>73</v>
      </c>
      <c r="D68" s="2">
        <v>37</v>
      </c>
    </row>
    <row r="69" spans="1:4" ht="15.75" customHeight="1">
      <c r="B69" t="s">
        <v>33</v>
      </c>
      <c r="C69" s="2">
        <v>105</v>
      </c>
      <c r="D69" s="2">
        <v>73</v>
      </c>
    </row>
    <row r="70" spans="1:4" ht="15.75" customHeight="1">
      <c r="B70" t="s">
        <v>72</v>
      </c>
      <c r="C70" s="2">
        <v>130</v>
      </c>
      <c r="D70" s="2">
        <v>92</v>
      </c>
    </row>
    <row r="71" spans="1:4" ht="15.75" customHeight="1">
      <c r="B71" t="s">
        <v>62</v>
      </c>
      <c r="C71" s="2">
        <v>73</v>
      </c>
      <c r="D71" s="2">
        <v>105</v>
      </c>
    </row>
    <row r="72" spans="1:4" ht="15.75" customHeight="1">
      <c r="A72">
        <v>5</v>
      </c>
      <c r="B72" t="s">
        <v>10</v>
      </c>
      <c r="C72" s="2">
        <v>82</v>
      </c>
      <c r="D72" s="2">
        <v>102</v>
      </c>
    </row>
    <row r="73" spans="1:4" ht="15.75" customHeight="1">
      <c r="B73" t="s">
        <v>32</v>
      </c>
      <c r="C73" s="2">
        <v>102</v>
      </c>
      <c r="D73" s="2">
        <v>82</v>
      </c>
    </row>
    <row r="74" spans="1:4" ht="15.75" customHeight="1">
      <c r="B74" t="s">
        <v>12</v>
      </c>
      <c r="C74" s="2">
        <v>85</v>
      </c>
      <c r="D74" s="2">
        <v>84</v>
      </c>
    </row>
    <row r="75" spans="1:4" ht="15.75" customHeight="1">
      <c r="B75" t="s">
        <v>13</v>
      </c>
      <c r="C75" s="2">
        <v>57</v>
      </c>
      <c r="D75" s="2">
        <v>92</v>
      </c>
    </row>
    <row r="76" spans="1:4" ht="15.75" customHeight="1">
      <c r="B76" t="s">
        <v>18</v>
      </c>
      <c r="C76" s="2">
        <v>61</v>
      </c>
      <c r="D76" s="2">
        <v>31</v>
      </c>
    </row>
    <row r="77" spans="1:4" ht="15.75" customHeight="1">
      <c r="B77" t="s">
        <v>31</v>
      </c>
      <c r="C77" s="2">
        <v>85</v>
      </c>
      <c r="D77" s="2">
        <v>78</v>
      </c>
    </row>
    <row r="78" spans="1:4" ht="15.75" customHeight="1">
      <c r="B78" t="s">
        <v>28</v>
      </c>
      <c r="C78" s="2">
        <v>86</v>
      </c>
      <c r="D78" s="2">
        <v>85</v>
      </c>
    </row>
    <row r="79" spans="1:4" ht="15.75" customHeight="1">
      <c r="B79" t="s">
        <v>34</v>
      </c>
      <c r="C79" s="2">
        <v>78</v>
      </c>
      <c r="D79" s="2">
        <v>85</v>
      </c>
    </row>
    <row r="80" spans="1:4" ht="15.75" customHeight="1">
      <c r="B80" t="s">
        <v>30</v>
      </c>
      <c r="C80" s="2">
        <v>113</v>
      </c>
      <c r="D80" s="2">
        <v>110</v>
      </c>
    </row>
    <row r="81" spans="1:4" ht="15.75" customHeight="1">
      <c r="B81" t="s">
        <v>16</v>
      </c>
      <c r="C81" s="2">
        <v>31</v>
      </c>
      <c r="D81" s="2">
        <v>61</v>
      </c>
    </row>
    <row r="82" spans="1:4" ht="15.75" customHeight="1">
      <c r="B82" t="s">
        <v>26</v>
      </c>
      <c r="C82" s="2">
        <v>85</v>
      </c>
      <c r="D82" s="2">
        <v>66</v>
      </c>
    </row>
    <row r="83" spans="1:4" ht="15.75" customHeight="1">
      <c r="B83" t="s">
        <v>21</v>
      </c>
      <c r="C83" s="2">
        <v>66</v>
      </c>
      <c r="D83" s="2">
        <v>85</v>
      </c>
    </row>
    <row r="84" spans="1:4" ht="15.75" customHeight="1">
      <c r="B84" t="s">
        <v>25</v>
      </c>
      <c r="C84" s="2">
        <v>85</v>
      </c>
      <c r="D84" s="2">
        <v>86</v>
      </c>
    </row>
    <row r="85" spans="1:4" ht="15.75" customHeight="1">
      <c r="B85" t="s">
        <v>33</v>
      </c>
      <c r="C85" s="2">
        <v>110</v>
      </c>
      <c r="D85" s="2">
        <v>113</v>
      </c>
    </row>
    <row r="86" spans="1:4" ht="15.75" customHeight="1">
      <c r="B86" t="s">
        <v>72</v>
      </c>
      <c r="C86" s="2">
        <v>84</v>
      </c>
      <c r="D86" s="2">
        <v>85</v>
      </c>
    </row>
    <row r="87" spans="1:4" ht="15.75" customHeight="1">
      <c r="B87" t="s">
        <v>62</v>
      </c>
      <c r="C87" s="2">
        <v>92</v>
      </c>
      <c r="D87" s="2">
        <v>57</v>
      </c>
    </row>
    <row r="88" spans="1:4" ht="15.75" customHeight="1">
      <c r="A88">
        <v>6</v>
      </c>
      <c r="B88" t="s">
        <v>10</v>
      </c>
      <c r="C88" s="2">
        <v>81</v>
      </c>
      <c r="D88" s="2">
        <v>41</v>
      </c>
    </row>
    <row r="89" spans="1:4" ht="15.75" customHeight="1">
      <c r="B89" t="s">
        <v>32</v>
      </c>
      <c r="C89" s="2">
        <v>87</v>
      </c>
      <c r="D89" s="2">
        <v>53</v>
      </c>
    </row>
    <row r="90" spans="1:4" ht="15.75" customHeight="1">
      <c r="B90" t="s">
        <v>12</v>
      </c>
      <c r="C90" s="2">
        <v>41</v>
      </c>
      <c r="D90" s="2">
        <v>81</v>
      </c>
    </row>
    <row r="91" spans="1:4" ht="15.75" customHeight="1">
      <c r="B91" t="s">
        <v>13</v>
      </c>
      <c r="C91" s="2">
        <v>98</v>
      </c>
      <c r="D91" s="2">
        <v>46</v>
      </c>
    </row>
    <row r="92" spans="1:4" ht="15.75" customHeight="1">
      <c r="B92" t="s">
        <v>18</v>
      </c>
      <c r="C92" s="2">
        <v>78</v>
      </c>
      <c r="D92" s="2">
        <v>118</v>
      </c>
    </row>
    <row r="93" spans="1:4" ht="15.75" customHeight="1">
      <c r="B93" t="s">
        <v>31</v>
      </c>
      <c r="C93" s="2">
        <v>62</v>
      </c>
      <c r="D93" s="2">
        <v>116</v>
      </c>
    </row>
    <row r="94" spans="1:4" ht="15.75" customHeight="1">
      <c r="B94" t="s">
        <v>28</v>
      </c>
      <c r="C94" s="2">
        <v>100</v>
      </c>
      <c r="D94" s="2">
        <v>71</v>
      </c>
    </row>
    <row r="95" spans="1:4" ht="15.75" customHeight="1">
      <c r="B95" t="s">
        <v>34</v>
      </c>
      <c r="C95" s="2">
        <v>118</v>
      </c>
      <c r="D95" s="2">
        <v>78</v>
      </c>
    </row>
    <row r="96" spans="1:4" ht="15.75" customHeight="1">
      <c r="B96" t="s">
        <v>30</v>
      </c>
      <c r="C96" s="2">
        <v>78</v>
      </c>
      <c r="D96" s="2">
        <v>76</v>
      </c>
    </row>
    <row r="97" spans="1:4" ht="15.75" customHeight="1">
      <c r="B97" t="s">
        <v>16</v>
      </c>
      <c r="C97" s="2">
        <v>116</v>
      </c>
      <c r="D97" s="2">
        <v>62</v>
      </c>
    </row>
    <row r="98" spans="1:4" ht="15.75" customHeight="1">
      <c r="B98" t="s">
        <v>26</v>
      </c>
      <c r="C98" s="2">
        <v>46</v>
      </c>
      <c r="D98" s="2">
        <v>98</v>
      </c>
    </row>
    <row r="99" spans="1:4" ht="15.75" customHeight="1">
      <c r="B99" t="s">
        <v>21</v>
      </c>
      <c r="C99" s="2">
        <v>68</v>
      </c>
      <c r="D99" s="2">
        <v>80</v>
      </c>
    </row>
    <row r="100" spans="1:4" ht="15.75" customHeight="1">
      <c r="B100" t="s">
        <v>25</v>
      </c>
      <c r="C100" s="2">
        <v>76</v>
      </c>
      <c r="D100" s="2">
        <v>78</v>
      </c>
    </row>
    <row r="101" spans="1:4" ht="15.75" customHeight="1">
      <c r="B101" t="s">
        <v>33</v>
      </c>
      <c r="C101" s="2">
        <v>71</v>
      </c>
      <c r="D101" s="2">
        <v>100</v>
      </c>
    </row>
    <row r="102" spans="1:4" ht="15.75" customHeight="1">
      <c r="B102" t="s">
        <v>72</v>
      </c>
      <c r="C102" s="2">
        <v>53</v>
      </c>
      <c r="D102" s="2">
        <v>87</v>
      </c>
    </row>
    <row r="103" spans="1:4" ht="15.75" customHeight="1">
      <c r="B103" t="s">
        <v>62</v>
      </c>
      <c r="C103" s="2">
        <v>80</v>
      </c>
      <c r="D103" s="2">
        <v>68</v>
      </c>
    </row>
    <row r="104" spans="1:4" ht="15.75" customHeight="1">
      <c r="A104">
        <v>7</v>
      </c>
      <c r="B104" t="s">
        <v>10</v>
      </c>
      <c r="C104" s="2">
        <v>93</v>
      </c>
      <c r="D104" s="2">
        <v>60</v>
      </c>
    </row>
    <row r="105" spans="1:4" ht="15.75" customHeight="1">
      <c r="B105" t="s">
        <v>32</v>
      </c>
      <c r="C105" s="2">
        <v>97</v>
      </c>
      <c r="D105" s="2">
        <v>77</v>
      </c>
    </row>
    <row r="106" spans="1:4" ht="15.75" customHeight="1">
      <c r="B106" t="s">
        <v>12</v>
      </c>
      <c r="C106" s="2">
        <v>99</v>
      </c>
      <c r="D106" s="2">
        <v>59</v>
      </c>
    </row>
    <row r="107" spans="1:4" ht="15.75" customHeight="1">
      <c r="B107" t="s">
        <v>13</v>
      </c>
      <c r="C107" s="2">
        <v>74</v>
      </c>
      <c r="D107" s="2">
        <v>87</v>
      </c>
    </row>
    <row r="108" spans="1:4" ht="15.75" customHeight="1">
      <c r="B108" t="s">
        <v>18</v>
      </c>
      <c r="C108" s="2">
        <v>87</v>
      </c>
      <c r="D108" s="2">
        <v>58</v>
      </c>
    </row>
    <row r="109" spans="1:4" ht="15.75" customHeight="1">
      <c r="B109" t="s">
        <v>31</v>
      </c>
      <c r="C109" s="2">
        <v>75</v>
      </c>
      <c r="D109" s="2">
        <v>104</v>
      </c>
    </row>
    <row r="110" spans="1:4" ht="15.75" customHeight="1">
      <c r="B110" t="s">
        <v>28</v>
      </c>
      <c r="C110" s="2">
        <v>111</v>
      </c>
      <c r="D110" s="2">
        <v>92</v>
      </c>
    </row>
    <row r="111" spans="1:4" ht="15.75" customHeight="1">
      <c r="B111" t="s">
        <v>34</v>
      </c>
      <c r="C111" s="2">
        <v>66</v>
      </c>
      <c r="D111" s="2">
        <v>96</v>
      </c>
    </row>
    <row r="112" spans="1:4" ht="15.75" customHeight="1">
      <c r="B112" t="s">
        <v>30</v>
      </c>
      <c r="C112" s="2">
        <v>96</v>
      </c>
      <c r="D112" s="2">
        <v>66</v>
      </c>
    </row>
    <row r="113" spans="1:4" ht="15.75" customHeight="1">
      <c r="B113" t="s">
        <v>16</v>
      </c>
      <c r="C113" s="2">
        <v>92</v>
      </c>
      <c r="D113" s="2">
        <v>111</v>
      </c>
    </row>
    <row r="114" spans="1:4" ht="15.75" customHeight="1">
      <c r="B114" t="s">
        <v>26</v>
      </c>
      <c r="C114" s="2">
        <v>77</v>
      </c>
      <c r="D114" s="2">
        <v>97</v>
      </c>
    </row>
    <row r="115" spans="1:4" ht="15.75" customHeight="1">
      <c r="B115" t="s">
        <v>21</v>
      </c>
      <c r="C115" s="2">
        <v>60</v>
      </c>
      <c r="D115" s="2">
        <v>93</v>
      </c>
    </row>
    <row r="116" spans="1:4" ht="15.75" customHeight="1">
      <c r="B116" t="s">
        <v>25</v>
      </c>
      <c r="C116" s="2">
        <v>58</v>
      </c>
      <c r="D116" s="2">
        <v>87</v>
      </c>
    </row>
    <row r="117" spans="1:4" ht="15.75" customHeight="1">
      <c r="B117" t="s">
        <v>33</v>
      </c>
      <c r="C117" s="2">
        <v>104</v>
      </c>
      <c r="D117" s="2">
        <v>75</v>
      </c>
    </row>
    <row r="118" spans="1:4" ht="15.75" customHeight="1">
      <c r="B118" t="s">
        <v>72</v>
      </c>
      <c r="C118" s="2">
        <v>87</v>
      </c>
      <c r="D118" s="2">
        <v>74</v>
      </c>
    </row>
    <row r="119" spans="1:4" ht="15.75" customHeight="1">
      <c r="B119" t="s">
        <v>62</v>
      </c>
      <c r="C119" s="2">
        <v>59</v>
      </c>
      <c r="D119" s="2">
        <v>99</v>
      </c>
    </row>
    <row r="120" spans="1:4" ht="15.75" customHeight="1">
      <c r="A120">
        <v>8</v>
      </c>
      <c r="B120" t="s">
        <v>10</v>
      </c>
      <c r="C120" s="2">
        <v>96</v>
      </c>
      <c r="D120" s="2">
        <v>59</v>
      </c>
    </row>
    <row r="121" spans="1:4" ht="15.75" customHeight="1">
      <c r="B121" t="s">
        <v>32</v>
      </c>
      <c r="C121" s="2">
        <v>99</v>
      </c>
      <c r="D121" s="2">
        <v>82</v>
      </c>
    </row>
    <row r="122" spans="1:4" ht="15.75" customHeight="1">
      <c r="B122" t="s">
        <v>12</v>
      </c>
      <c r="C122" s="2">
        <v>115</v>
      </c>
      <c r="D122" s="2">
        <v>65</v>
      </c>
    </row>
    <row r="123" spans="1:4" ht="15.75" customHeight="1">
      <c r="B123" t="s">
        <v>13</v>
      </c>
      <c r="C123" s="2">
        <v>95</v>
      </c>
      <c r="D123" s="2">
        <v>93</v>
      </c>
    </row>
    <row r="124" spans="1:4" ht="15.75" customHeight="1">
      <c r="B124" t="s">
        <v>18</v>
      </c>
      <c r="C124" s="2">
        <v>76</v>
      </c>
      <c r="D124" s="2">
        <v>66</v>
      </c>
    </row>
    <row r="125" spans="1:4" ht="15.75" customHeight="1">
      <c r="B125" t="s">
        <v>31</v>
      </c>
      <c r="C125" s="2">
        <v>93</v>
      </c>
      <c r="D125" s="2">
        <v>95</v>
      </c>
    </row>
    <row r="126" spans="1:4" ht="15.75" customHeight="1">
      <c r="B126" t="s">
        <v>28</v>
      </c>
      <c r="C126" s="2">
        <v>82</v>
      </c>
      <c r="D126" s="2">
        <v>99</v>
      </c>
    </row>
    <row r="127" spans="1:4" ht="15.75" customHeight="1">
      <c r="B127" t="s">
        <v>34</v>
      </c>
      <c r="C127" s="2">
        <v>73</v>
      </c>
      <c r="D127" s="2">
        <v>102</v>
      </c>
    </row>
    <row r="128" spans="1:4" ht="15.75" customHeight="1">
      <c r="B128" t="s">
        <v>30</v>
      </c>
      <c r="C128" s="2">
        <v>65</v>
      </c>
      <c r="D128" s="2">
        <v>115</v>
      </c>
    </row>
    <row r="129" spans="1:4" ht="15.75" customHeight="1">
      <c r="B129" t="s">
        <v>16</v>
      </c>
      <c r="C129" s="2">
        <v>98</v>
      </c>
      <c r="D129" s="2">
        <v>77</v>
      </c>
    </row>
    <row r="130" spans="1:4" ht="15.75" customHeight="1">
      <c r="B130" t="s">
        <v>26</v>
      </c>
      <c r="C130" s="2">
        <v>77</v>
      </c>
      <c r="D130" s="2">
        <v>98</v>
      </c>
    </row>
    <row r="131" spans="1:4" ht="15.75" customHeight="1">
      <c r="B131" t="s">
        <v>21</v>
      </c>
      <c r="C131" s="2">
        <v>66</v>
      </c>
      <c r="D131" s="2">
        <v>76</v>
      </c>
    </row>
    <row r="132" spans="1:4" ht="15.75" customHeight="1">
      <c r="B132" t="s">
        <v>25</v>
      </c>
      <c r="C132" s="2">
        <v>59</v>
      </c>
      <c r="D132" s="2">
        <v>96</v>
      </c>
    </row>
    <row r="133" spans="1:4" ht="15.75" customHeight="1">
      <c r="B133" t="s">
        <v>33</v>
      </c>
      <c r="C133" s="2">
        <v>54</v>
      </c>
      <c r="D133" s="2">
        <v>63</v>
      </c>
    </row>
    <row r="134" spans="1:4" ht="15.75" customHeight="1">
      <c r="B134" t="s">
        <v>72</v>
      </c>
      <c r="C134" s="2">
        <v>63</v>
      </c>
      <c r="D134" s="2">
        <v>54</v>
      </c>
    </row>
    <row r="135" spans="1:4" ht="15.75" customHeight="1">
      <c r="B135" t="s">
        <v>62</v>
      </c>
      <c r="C135" s="2">
        <v>102</v>
      </c>
      <c r="D135" s="2">
        <v>73</v>
      </c>
    </row>
    <row r="136" spans="1:4" ht="15.75" customHeight="1">
      <c r="A136">
        <v>9</v>
      </c>
      <c r="B136" t="s">
        <v>10</v>
      </c>
      <c r="C136" s="2">
        <v>77</v>
      </c>
      <c r="D136" s="2">
        <v>83</v>
      </c>
    </row>
    <row r="137" spans="1:4" ht="15.75" customHeight="1">
      <c r="B137" t="s">
        <v>32</v>
      </c>
      <c r="C137" s="2">
        <v>87</v>
      </c>
      <c r="D137" s="2">
        <v>91</v>
      </c>
    </row>
    <row r="138" spans="1:4" ht="15.75" customHeight="1">
      <c r="B138" t="s">
        <v>12</v>
      </c>
      <c r="C138" s="2">
        <v>95</v>
      </c>
      <c r="D138" s="2">
        <v>79</v>
      </c>
    </row>
    <row r="139" spans="1:4" ht="15.75" customHeight="1">
      <c r="B139" t="s">
        <v>13</v>
      </c>
      <c r="C139" s="2">
        <v>103</v>
      </c>
      <c r="D139" s="2">
        <v>61</v>
      </c>
    </row>
    <row r="140" spans="1:4" ht="15.75" customHeight="1">
      <c r="B140" t="s">
        <v>18</v>
      </c>
      <c r="C140" s="2">
        <v>79</v>
      </c>
      <c r="D140" s="2">
        <v>95</v>
      </c>
    </row>
    <row r="141" spans="1:4" ht="15.75" customHeight="1">
      <c r="B141" t="s">
        <v>31</v>
      </c>
      <c r="C141" s="2">
        <v>91</v>
      </c>
      <c r="D141" s="2">
        <v>87</v>
      </c>
    </row>
    <row r="142" spans="1:4" ht="15.75" customHeight="1">
      <c r="B142" t="s">
        <v>28</v>
      </c>
      <c r="C142" s="2">
        <v>61</v>
      </c>
      <c r="D142" s="2">
        <v>103</v>
      </c>
    </row>
    <row r="143" spans="1:4" ht="15.75" customHeight="1">
      <c r="B143" t="s">
        <v>34</v>
      </c>
      <c r="C143" s="2">
        <v>83</v>
      </c>
      <c r="D143" s="2">
        <v>77</v>
      </c>
    </row>
    <row r="144" spans="1:4" ht="15.75" customHeight="1">
      <c r="B144" t="s">
        <v>30</v>
      </c>
      <c r="C144" s="2">
        <v>51</v>
      </c>
      <c r="D144" s="2">
        <v>63</v>
      </c>
    </row>
    <row r="145" spans="1:4" ht="15.75" customHeight="1">
      <c r="B145" t="s">
        <v>16</v>
      </c>
      <c r="C145" s="2">
        <v>126</v>
      </c>
      <c r="D145" s="2">
        <v>85</v>
      </c>
    </row>
    <row r="146" spans="1:4" ht="15.75" customHeight="1">
      <c r="B146" t="s">
        <v>26</v>
      </c>
      <c r="C146" s="2">
        <v>104</v>
      </c>
      <c r="D146" s="2">
        <v>87</v>
      </c>
    </row>
    <row r="147" spans="1:4" ht="15.75" customHeight="1">
      <c r="B147" t="s">
        <v>21</v>
      </c>
      <c r="C147" s="2">
        <v>63</v>
      </c>
      <c r="D147" s="2">
        <v>51</v>
      </c>
    </row>
    <row r="148" spans="1:4" ht="15.75" customHeight="1">
      <c r="B148" t="s">
        <v>25</v>
      </c>
      <c r="C148" s="2">
        <v>77</v>
      </c>
      <c r="D148" s="2">
        <v>73</v>
      </c>
    </row>
    <row r="149" spans="1:4" ht="15.75" customHeight="1">
      <c r="B149" t="s">
        <v>33</v>
      </c>
      <c r="C149" s="2">
        <v>87</v>
      </c>
      <c r="D149" s="2">
        <v>104</v>
      </c>
    </row>
    <row r="150" spans="1:4" ht="15.75" customHeight="1">
      <c r="B150" t="s">
        <v>72</v>
      </c>
      <c r="C150" s="2">
        <v>85</v>
      </c>
      <c r="D150" s="2">
        <v>126</v>
      </c>
    </row>
    <row r="151" spans="1:4" ht="15.75" customHeight="1">
      <c r="B151" t="s">
        <v>62</v>
      </c>
      <c r="C151" s="2">
        <v>73</v>
      </c>
      <c r="D151" s="2">
        <v>77</v>
      </c>
    </row>
    <row r="152" spans="1:4" ht="15.75" customHeight="1">
      <c r="A152">
        <v>10</v>
      </c>
      <c r="B152" t="s">
        <v>10</v>
      </c>
      <c r="C152" s="2">
        <v>105</v>
      </c>
      <c r="D152" s="2">
        <v>94</v>
      </c>
    </row>
    <row r="153" spans="1:4" ht="15.75" customHeight="1">
      <c r="B153" t="s">
        <v>32</v>
      </c>
      <c r="C153" s="2">
        <v>80</v>
      </c>
      <c r="D153" s="2">
        <v>110</v>
      </c>
    </row>
    <row r="154" spans="1:4" ht="15.75" customHeight="1">
      <c r="B154" t="s">
        <v>12</v>
      </c>
      <c r="C154" s="2">
        <v>82</v>
      </c>
      <c r="D154" s="2">
        <v>71</v>
      </c>
    </row>
    <row r="155" spans="1:4" ht="15.75" customHeight="1">
      <c r="B155" t="s">
        <v>13</v>
      </c>
      <c r="C155" s="2">
        <v>84</v>
      </c>
      <c r="D155" s="2">
        <v>69</v>
      </c>
    </row>
    <row r="156" spans="1:4" ht="15.75" customHeight="1">
      <c r="B156" t="s">
        <v>18</v>
      </c>
      <c r="C156" s="2">
        <v>94</v>
      </c>
      <c r="D156" s="2">
        <v>105</v>
      </c>
    </row>
    <row r="157" spans="1:4" ht="15.75" customHeight="1">
      <c r="B157" t="s">
        <v>31</v>
      </c>
      <c r="C157" s="2">
        <v>71</v>
      </c>
      <c r="D157" s="2">
        <v>82</v>
      </c>
    </row>
    <row r="158" spans="1:4" ht="15.75" customHeight="1">
      <c r="B158" t="s">
        <v>28</v>
      </c>
      <c r="C158" s="2">
        <v>78</v>
      </c>
      <c r="D158" s="2">
        <v>124</v>
      </c>
    </row>
    <row r="159" spans="1:4" ht="15.75" customHeight="1">
      <c r="B159" t="s">
        <v>34</v>
      </c>
      <c r="C159" s="2">
        <v>91</v>
      </c>
      <c r="D159" s="2">
        <v>102</v>
      </c>
    </row>
    <row r="160" spans="1:4" ht="15.75" customHeight="1">
      <c r="B160" t="s">
        <v>30</v>
      </c>
      <c r="C160" s="2">
        <v>57</v>
      </c>
      <c r="D160" s="2">
        <v>68</v>
      </c>
    </row>
    <row r="161" spans="1:4" ht="15.75" customHeight="1">
      <c r="B161" t="s">
        <v>16</v>
      </c>
      <c r="C161" s="2">
        <v>110</v>
      </c>
      <c r="D161" s="2">
        <v>80</v>
      </c>
    </row>
    <row r="162" spans="1:4" ht="15.75" customHeight="1">
      <c r="B162" t="s">
        <v>26</v>
      </c>
      <c r="C162" s="2">
        <v>90</v>
      </c>
      <c r="D162" s="2">
        <v>75</v>
      </c>
    </row>
    <row r="163" spans="1:4" ht="15.75" customHeight="1">
      <c r="B163" t="s">
        <v>21</v>
      </c>
      <c r="C163" s="2">
        <v>124</v>
      </c>
      <c r="D163" s="2">
        <v>78</v>
      </c>
    </row>
    <row r="164" spans="1:4" ht="15.75" customHeight="1">
      <c r="B164" t="s">
        <v>25</v>
      </c>
      <c r="C164" s="2">
        <v>75</v>
      </c>
      <c r="D164" s="2">
        <v>90</v>
      </c>
    </row>
    <row r="165" spans="1:4" ht="15.75" customHeight="1">
      <c r="B165" t="s">
        <v>33</v>
      </c>
      <c r="C165" s="2">
        <v>69</v>
      </c>
      <c r="D165" s="2">
        <v>84</v>
      </c>
    </row>
    <row r="166" spans="1:4" ht="15.75" customHeight="1">
      <c r="B166" t="s">
        <v>72</v>
      </c>
      <c r="C166" s="2">
        <v>102</v>
      </c>
      <c r="D166" s="2">
        <v>91</v>
      </c>
    </row>
    <row r="167" spans="1:4" ht="15.75" customHeight="1">
      <c r="B167" t="s">
        <v>62</v>
      </c>
      <c r="C167" s="2">
        <v>68</v>
      </c>
      <c r="D167" s="2">
        <v>57</v>
      </c>
    </row>
    <row r="168" spans="1:4" ht="15.75" customHeight="1">
      <c r="A168">
        <v>11</v>
      </c>
      <c r="B168" t="s">
        <v>10</v>
      </c>
      <c r="C168" s="2">
        <v>91</v>
      </c>
      <c r="D168" s="2">
        <v>74</v>
      </c>
    </row>
    <row r="169" spans="1:4" ht="15.75" customHeight="1">
      <c r="B169" t="s">
        <v>32</v>
      </c>
      <c r="C169" s="2">
        <v>106</v>
      </c>
      <c r="D169" s="2">
        <v>67</v>
      </c>
    </row>
    <row r="170" spans="1:4" ht="15.75" customHeight="1">
      <c r="B170" t="s">
        <v>12</v>
      </c>
      <c r="C170" s="2">
        <v>78</v>
      </c>
      <c r="D170" s="2">
        <v>93</v>
      </c>
    </row>
    <row r="171" spans="1:4" ht="15.75" customHeight="1">
      <c r="B171" t="s">
        <v>13</v>
      </c>
      <c r="C171" s="2">
        <v>89</v>
      </c>
      <c r="D171" s="2">
        <v>84</v>
      </c>
    </row>
    <row r="172" spans="1:4" ht="15.75" customHeight="1">
      <c r="B172" t="s">
        <v>18</v>
      </c>
      <c r="C172" s="2">
        <v>73</v>
      </c>
      <c r="D172" s="2">
        <v>82</v>
      </c>
    </row>
    <row r="173" spans="1:4" ht="15.75" customHeight="1">
      <c r="B173" t="s">
        <v>31</v>
      </c>
      <c r="C173" s="2">
        <v>102</v>
      </c>
      <c r="D173" s="2">
        <v>66</v>
      </c>
    </row>
    <row r="174" spans="1:4" ht="15.75" customHeight="1">
      <c r="B174" t="s">
        <v>28</v>
      </c>
      <c r="C174" s="2">
        <v>74</v>
      </c>
      <c r="D174" s="2">
        <v>91</v>
      </c>
    </row>
    <row r="175" spans="1:4" ht="15.75" customHeight="1">
      <c r="B175" t="s">
        <v>34</v>
      </c>
      <c r="C175" s="2">
        <v>84</v>
      </c>
      <c r="D175" s="2">
        <v>89</v>
      </c>
    </row>
    <row r="176" spans="1:4" ht="15.75" customHeight="1">
      <c r="B176" t="s">
        <v>30</v>
      </c>
      <c r="C176" s="2">
        <v>85</v>
      </c>
      <c r="D176" s="2">
        <v>67</v>
      </c>
    </row>
    <row r="177" spans="1:4" ht="15.75" customHeight="1">
      <c r="B177" t="s">
        <v>16</v>
      </c>
      <c r="C177" s="2">
        <v>71</v>
      </c>
      <c r="D177" s="2">
        <v>32</v>
      </c>
    </row>
    <row r="178" spans="1:4" ht="15.75" customHeight="1">
      <c r="B178" t="s">
        <v>26</v>
      </c>
      <c r="C178" s="2">
        <v>82</v>
      </c>
      <c r="D178" s="2">
        <v>73</v>
      </c>
    </row>
    <row r="179" spans="1:4" ht="15.75" customHeight="1">
      <c r="B179" t="s">
        <v>21</v>
      </c>
      <c r="C179" s="2">
        <v>32</v>
      </c>
      <c r="D179" s="2">
        <v>71</v>
      </c>
    </row>
    <row r="180" spans="1:4" ht="15.75" customHeight="1">
      <c r="B180" t="s">
        <v>25</v>
      </c>
      <c r="C180" s="2">
        <v>67</v>
      </c>
      <c r="D180" s="2">
        <v>106</v>
      </c>
    </row>
    <row r="181" spans="1:4" ht="15.75" customHeight="1">
      <c r="B181" t="s">
        <v>33</v>
      </c>
      <c r="C181" s="2">
        <v>93</v>
      </c>
      <c r="D181" s="2">
        <v>78</v>
      </c>
    </row>
    <row r="182" spans="1:4" ht="15.75" customHeight="1">
      <c r="B182" t="s">
        <v>72</v>
      </c>
      <c r="C182" s="2">
        <v>67</v>
      </c>
      <c r="D182" s="2">
        <v>85</v>
      </c>
    </row>
    <row r="183" spans="1:4" ht="15.75" customHeight="1">
      <c r="B183" t="s">
        <v>62</v>
      </c>
      <c r="C183" s="2">
        <v>66</v>
      </c>
      <c r="D183" s="2">
        <v>102</v>
      </c>
    </row>
    <row r="184" spans="1:4" ht="15.75" customHeight="1">
      <c r="A184">
        <v>12</v>
      </c>
      <c r="B184" t="s">
        <v>10</v>
      </c>
      <c r="C184" s="2">
        <v>77</v>
      </c>
      <c r="D184" s="2">
        <v>78</v>
      </c>
    </row>
    <row r="185" spans="1:4" ht="15.75" customHeight="1">
      <c r="B185" t="s">
        <v>32</v>
      </c>
      <c r="C185" s="2">
        <v>78</v>
      </c>
      <c r="D185" s="2">
        <v>77</v>
      </c>
    </row>
    <row r="186" spans="1:4" ht="15.75" customHeight="1">
      <c r="B186" t="s">
        <v>12</v>
      </c>
      <c r="C186" s="2">
        <v>76</v>
      </c>
      <c r="D186" s="2">
        <v>57</v>
      </c>
    </row>
    <row r="187" spans="1:4" ht="15.75" customHeight="1">
      <c r="B187" t="s">
        <v>13</v>
      </c>
      <c r="C187" s="2">
        <v>103</v>
      </c>
      <c r="D187" s="2">
        <v>121</v>
      </c>
    </row>
    <row r="188" spans="1:4" ht="15.75" customHeight="1">
      <c r="B188" t="s">
        <v>18</v>
      </c>
      <c r="C188" s="2">
        <v>71</v>
      </c>
      <c r="D188" s="2">
        <v>132</v>
      </c>
    </row>
    <row r="189" spans="1:4" ht="15.75" customHeight="1">
      <c r="B189" t="s">
        <v>31</v>
      </c>
      <c r="C189" s="2">
        <v>72</v>
      </c>
      <c r="D189" s="2">
        <v>102</v>
      </c>
    </row>
    <row r="190" spans="1:4" ht="15.75" customHeight="1">
      <c r="B190" t="s">
        <v>28</v>
      </c>
      <c r="C190" s="2">
        <v>91</v>
      </c>
      <c r="D190" s="2">
        <v>101</v>
      </c>
    </row>
    <row r="191" spans="1:4" ht="15.75" customHeight="1">
      <c r="B191" t="s">
        <v>34</v>
      </c>
      <c r="C191" s="2">
        <v>102</v>
      </c>
      <c r="D191" s="2">
        <v>72</v>
      </c>
    </row>
    <row r="192" spans="1:4" ht="15.75" customHeight="1">
      <c r="B192" t="s">
        <v>30</v>
      </c>
      <c r="C192" s="2">
        <v>46</v>
      </c>
      <c r="D192" s="2">
        <v>130</v>
      </c>
    </row>
    <row r="193" spans="1:4" ht="15.75" customHeight="1">
      <c r="B193" t="s">
        <v>16</v>
      </c>
      <c r="C193" s="2">
        <v>132</v>
      </c>
      <c r="D193" s="2">
        <v>71</v>
      </c>
    </row>
    <row r="194" spans="1:4" ht="15.75" customHeight="1">
      <c r="B194" t="s">
        <v>26</v>
      </c>
      <c r="C194" s="2">
        <v>74</v>
      </c>
      <c r="D194" s="2">
        <v>56</v>
      </c>
    </row>
    <row r="195" spans="1:4" ht="15.75" customHeight="1">
      <c r="B195" t="s">
        <v>21</v>
      </c>
      <c r="C195" s="2">
        <v>56</v>
      </c>
      <c r="D195" s="2">
        <v>74</v>
      </c>
    </row>
    <row r="196" spans="1:4" ht="15.75" customHeight="1">
      <c r="B196" t="s">
        <v>25</v>
      </c>
      <c r="C196" s="2">
        <v>101</v>
      </c>
      <c r="D196" s="2">
        <v>91</v>
      </c>
    </row>
    <row r="197" spans="1:4" ht="15.75" customHeight="1">
      <c r="B197" t="s">
        <v>33</v>
      </c>
      <c r="C197" s="2">
        <v>130</v>
      </c>
      <c r="D197" s="2">
        <v>46</v>
      </c>
    </row>
    <row r="198" spans="1:4" ht="15.75" customHeight="1">
      <c r="B198" t="s">
        <v>72</v>
      </c>
      <c r="C198" s="2">
        <v>57</v>
      </c>
      <c r="D198" s="2">
        <v>76</v>
      </c>
    </row>
    <row r="199" spans="1:4" ht="15.75" customHeight="1">
      <c r="B199" t="s">
        <v>62</v>
      </c>
      <c r="C199" s="2">
        <v>121</v>
      </c>
      <c r="D199" s="2">
        <v>103</v>
      </c>
    </row>
    <row r="200" spans="1:4" ht="15.75" customHeight="1">
      <c r="A200">
        <v>13</v>
      </c>
      <c r="B200" t="s">
        <v>10</v>
      </c>
      <c r="C200" s="2">
        <v>69</v>
      </c>
      <c r="D200" s="2">
        <v>52</v>
      </c>
    </row>
    <row r="201" spans="1:4" ht="15.75" customHeight="1">
      <c r="B201" t="s">
        <v>32</v>
      </c>
      <c r="C201" s="2">
        <v>85</v>
      </c>
      <c r="D201" s="2">
        <v>109</v>
      </c>
    </row>
    <row r="202" spans="1:4" ht="15.75" customHeight="1">
      <c r="B202" t="s">
        <v>12</v>
      </c>
      <c r="C202" s="2">
        <v>82</v>
      </c>
      <c r="D202" s="2">
        <v>64</v>
      </c>
    </row>
    <row r="203" spans="1:4" ht="15.75" customHeight="1">
      <c r="B203" t="s">
        <v>13</v>
      </c>
      <c r="C203" s="2">
        <v>63</v>
      </c>
      <c r="D203" s="2">
        <v>51</v>
      </c>
    </row>
    <row r="204" spans="1:4" ht="15.75" customHeight="1">
      <c r="B204" t="s">
        <v>18</v>
      </c>
      <c r="C204" s="2">
        <v>54</v>
      </c>
      <c r="D204" s="2">
        <v>85</v>
      </c>
    </row>
    <row r="205" spans="1:4" ht="15.75" customHeight="1">
      <c r="B205" t="s">
        <v>31</v>
      </c>
      <c r="C205" s="2">
        <v>51</v>
      </c>
      <c r="D205" s="2">
        <v>63</v>
      </c>
    </row>
    <row r="206" spans="1:4" ht="15.75" customHeight="1">
      <c r="B206" t="s">
        <v>28</v>
      </c>
      <c r="C206" s="2">
        <v>109</v>
      </c>
      <c r="D206" s="2">
        <v>85</v>
      </c>
    </row>
    <row r="207" spans="1:4" ht="15.75" customHeight="1">
      <c r="B207" t="s">
        <v>34</v>
      </c>
      <c r="C207" s="2">
        <v>85</v>
      </c>
      <c r="D207" s="2">
        <v>87</v>
      </c>
    </row>
    <row r="208" spans="1:4" ht="15.75" customHeight="1">
      <c r="B208" t="s">
        <v>30</v>
      </c>
      <c r="C208" s="2">
        <v>64</v>
      </c>
      <c r="D208" s="2">
        <v>82</v>
      </c>
    </row>
    <row r="209" spans="1:4" ht="15.75" customHeight="1">
      <c r="B209" t="s">
        <v>16</v>
      </c>
      <c r="C209" s="2">
        <v>101</v>
      </c>
      <c r="D209" s="2">
        <v>132</v>
      </c>
    </row>
    <row r="210" spans="1:4" ht="15.75" customHeight="1">
      <c r="B210" t="s">
        <v>26</v>
      </c>
      <c r="C210" s="2">
        <v>132</v>
      </c>
      <c r="D210" s="2">
        <v>101</v>
      </c>
    </row>
    <row r="211" spans="1:4" ht="15.75" customHeight="1">
      <c r="B211" t="s">
        <v>21</v>
      </c>
      <c r="C211" s="2">
        <v>85</v>
      </c>
      <c r="D211" s="2">
        <v>54</v>
      </c>
    </row>
    <row r="212" spans="1:4" ht="15.75" customHeight="1">
      <c r="B212" t="s">
        <v>25</v>
      </c>
      <c r="C212" s="2">
        <v>52</v>
      </c>
      <c r="D212" s="2">
        <v>69</v>
      </c>
    </row>
    <row r="213" spans="1:4" ht="15.75" customHeight="1">
      <c r="B213" t="s">
        <v>33</v>
      </c>
      <c r="C213" s="2">
        <v>98</v>
      </c>
      <c r="D213" s="2">
        <v>81</v>
      </c>
    </row>
    <row r="214" spans="1:4" ht="15.75" customHeight="1">
      <c r="B214" t="s">
        <v>72</v>
      </c>
      <c r="C214" s="2">
        <v>81</v>
      </c>
      <c r="D214" s="2">
        <v>98</v>
      </c>
    </row>
    <row r="215" spans="1:4" ht="15.75" customHeight="1">
      <c r="B215" t="s">
        <v>62</v>
      </c>
      <c r="C215" s="2">
        <v>87</v>
      </c>
      <c r="D215" s="2">
        <v>85</v>
      </c>
    </row>
    <row r="216" spans="1:4" ht="15.75" customHeight="1">
      <c r="A216">
        <v>14</v>
      </c>
      <c r="B216" t="s">
        <v>10</v>
      </c>
      <c r="C216" s="2">
        <v>71</v>
      </c>
      <c r="D216" s="2">
        <v>76</v>
      </c>
    </row>
    <row r="217" spans="1:4" ht="15.75" customHeight="1">
      <c r="B217" t="s">
        <v>32</v>
      </c>
      <c r="C217" s="2">
        <v>75</v>
      </c>
      <c r="D217" s="2">
        <v>62</v>
      </c>
    </row>
    <row r="218" spans="1:4" ht="15.75" customHeight="1">
      <c r="B218" t="s">
        <v>12</v>
      </c>
      <c r="C218" s="2">
        <v>57</v>
      </c>
      <c r="D218" s="2">
        <v>98</v>
      </c>
    </row>
    <row r="219" spans="1:4" ht="15.75" customHeight="1">
      <c r="B219" t="s">
        <v>13</v>
      </c>
      <c r="C219" s="2">
        <v>86</v>
      </c>
      <c r="D219" s="2">
        <v>86</v>
      </c>
    </row>
    <row r="220" spans="1:4" ht="15.75" customHeight="1">
      <c r="B220" t="s">
        <v>18</v>
      </c>
      <c r="C220" s="2">
        <v>60</v>
      </c>
      <c r="D220" s="2">
        <v>99</v>
      </c>
    </row>
    <row r="221" spans="1:4" ht="15.75" customHeight="1">
      <c r="B221" t="s">
        <v>31</v>
      </c>
      <c r="C221" s="2">
        <v>77</v>
      </c>
      <c r="D221" s="2">
        <v>89</v>
      </c>
    </row>
    <row r="222" spans="1:4" ht="15.75" customHeight="1">
      <c r="B222" t="s">
        <v>28</v>
      </c>
      <c r="C222" s="2">
        <v>76</v>
      </c>
      <c r="D222" s="2">
        <v>71</v>
      </c>
    </row>
    <row r="223" spans="1:4" ht="15.75" customHeight="1">
      <c r="B223" t="s">
        <v>34</v>
      </c>
      <c r="C223" s="2">
        <v>89</v>
      </c>
      <c r="D223" s="2">
        <v>77</v>
      </c>
    </row>
    <row r="224" spans="1:4" ht="15.75" customHeight="1">
      <c r="B224" t="s">
        <v>30</v>
      </c>
      <c r="C224" s="2">
        <v>99</v>
      </c>
      <c r="D224" s="2">
        <v>60</v>
      </c>
    </row>
    <row r="225" spans="1:4" ht="15.75" customHeight="1">
      <c r="B225" t="s">
        <v>16</v>
      </c>
      <c r="C225" s="2">
        <v>62</v>
      </c>
      <c r="D225" s="2">
        <v>75</v>
      </c>
    </row>
    <row r="226" spans="1:4" ht="15.75" customHeight="1">
      <c r="B226" t="s">
        <v>26</v>
      </c>
      <c r="C226" s="2">
        <v>98</v>
      </c>
      <c r="D226" s="2">
        <v>57</v>
      </c>
    </row>
    <row r="227" spans="1:4" ht="15.75" customHeight="1">
      <c r="B227" t="s">
        <v>21</v>
      </c>
      <c r="C227" s="2">
        <v>33</v>
      </c>
      <c r="D227" s="2">
        <v>102</v>
      </c>
    </row>
    <row r="228" spans="1:4" ht="15.75" customHeight="1">
      <c r="B228" t="s">
        <v>25</v>
      </c>
      <c r="C228" s="2">
        <v>102</v>
      </c>
      <c r="D228" s="2">
        <v>33</v>
      </c>
    </row>
    <row r="229" spans="1:4" ht="15.75" customHeight="1">
      <c r="B229" t="s">
        <v>33</v>
      </c>
      <c r="C229" s="2">
        <v>86</v>
      </c>
      <c r="D229" s="2">
        <v>86</v>
      </c>
    </row>
    <row r="230" spans="1:4" ht="15.75" customHeight="1">
      <c r="B230" t="s">
        <v>72</v>
      </c>
      <c r="C230" s="2">
        <v>40</v>
      </c>
      <c r="D230" s="2">
        <v>73</v>
      </c>
    </row>
    <row r="231" spans="1:4" ht="15.75" customHeight="1">
      <c r="B231" t="s">
        <v>62</v>
      </c>
      <c r="C231" s="2">
        <v>73</v>
      </c>
      <c r="D231" s="2">
        <v>40</v>
      </c>
    </row>
    <row r="232" spans="1:4" ht="15.75" customHeight="1">
      <c r="A232">
        <v>15</v>
      </c>
      <c r="B232" t="s">
        <v>10</v>
      </c>
      <c r="C232" s="2">
        <v>88</v>
      </c>
      <c r="D232" s="2">
        <v>103</v>
      </c>
    </row>
    <row r="233" spans="1:4" ht="15.75" customHeight="1">
      <c r="B233" t="s">
        <v>32</v>
      </c>
      <c r="C233" s="2">
        <v>88</v>
      </c>
      <c r="D233" s="2">
        <v>90</v>
      </c>
    </row>
    <row r="234" spans="1:4" ht="15.75" customHeight="1">
      <c r="B234" t="s">
        <v>12</v>
      </c>
      <c r="C234" s="2">
        <v>34</v>
      </c>
      <c r="D234" s="2">
        <v>77</v>
      </c>
    </row>
    <row r="235" spans="1:4" ht="15.75" customHeight="1">
      <c r="B235" t="s">
        <v>13</v>
      </c>
      <c r="C235" s="2">
        <v>97</v>
      </c>
      <c r="D235" s="2">
        <v>87</v>
      </c>
    </row>
    <row r="236" spans="1:4" ht="15.75" customHeight="1">
      <c r="B236" t="s">
        <v>18</v>
      </c>
      <c r="C236" s="2">
        <v>63</v>
      </c>
      <c r="D236" s="2">
        <v>97</v>
      </c>
    </row>
    <row r="237" spans="1:4" ht="15.75" customHeight="1">
      <c r="B237" t="s">
        <v>31</v>
      </c>
      <c r="C237" s="2">
        <v>97</v>
      </c>
      <c r="D237" s="2">
        <v>63</v>
      </c>
    </row>
    <row r="238" spans="1:4" ht="15.75" customHeight="1">
      <c r="B238" t="s">
        <v>28</v>
      </c>
      <c r="C238" s="2">
        <v>90</v>
      </c>
      <c r="D238" s="2">
        <v>88</v>
      </c>
    </row>
    <row r="239" spans="1:4" ht="15.75" customHeight="1">
      <c r="B239" t="s">
        <v>34</v>
      </c>
      <c r="C239" s="2">
        <v>82</v>
      </c>
      <c r="D239" s="2">
        <v>79</v>
      </c>
    </row>
    <row r="240" spans="1:4" ht="15.75" customHeight="1">
      <c r="B240" t="s">
        <v>30</v>
      </c>
      <c r="C240" s="2">
        <v>94</v>
      </c>
      <c r="D240" s="2">
        <v>76</v>
      </c>
    </row>
    <row r="241" spans="1:4" ht="15.75" customHeight="1">
      <c r="B241" t="s">
        <v>16</v>
      </c>
      <c r="C241" s="2">
        <v>103</v>
      </c>
      <c r="D241" s="2">
        <v>88</v>
      </c>
    </row>
    <row r="242" spans="1:4" ht="15.75" customHeight="1">
      <c r="B242" t="s">
        <v>26</v>
      </c>
      <c r="C242" s="2">
        <v>87</v>
      </c>
      <c r="D242" s="2">
        <v>97</v>
      </c>
    </row>
    <row r="243" spans="1:4" ht="15.75" customHeight="1">
      <c r="B243" t="s">
        <v>21</v>
      </c>
      <c r="C243" s="2">
        <v>76</v>
      </c>
      <c r="D243" s="2">
        <v>94</v>
      </c>
    </row>
    <row r="244" spans="1:4" ht="15.75" customHeight="1">
      <c r="B244" t="s">
        <v>25</v>
      </c>
      <c r="C244" s="2">
        <v>92</v>
      </c>
      <c r="D244" s="2">
        <v>93</v>
      </c>
    </row>
    <row r="245" spans="1:4" ht="15.75" customHeight="1">
      <c r="B245" t="s">
        <v>33</v>
      </c>
      <c r="C245" s="2">
        <v>77</v>
      </c>
      <c r="D245" s="2">
        <v>34</v>
      </c>
    </row>
    <row r="246" spans="1:4" ht="15.75" customHeight="1">
      <c r="B246" t="s">
        <v>72</v>
      </c>
      <c r="C246" s="2">
        <v>79</v>
      </c>
      <c r="D246" s="2">
        <v>82</v>
      </c>
    </row>
    <row r="247" spans="1:4" ht="15.75" customHeight="1">
      <c r="B247" t="s">
        <v>62</v>
      </c>
      <c r="C247" s="2">
        <v>93</v>
      </c>
      <c r="D247" s="2">
        <v>92</v>
      </c>
    </row>
    <row r="248" spans="1:4" ht="15.75" customHeight="1">
      <c r="A248">
        <v>16</v>
      </c>
      <c r="B248" t="s">
        <v>10</v>
      </c>
      <c r="C248" s="2">
        <v>112</v>
      </c>
      <c r="D248" s="2">
        <v>84</v>
      </c>
    </row>
    <row r="249" spans="1:4" ht="15.75" customHeight="1">
      <c r="B249" t="s">
        <v>32</v>
      </c>
      <c r="C249" s="2">
        <v>82</v>
      </c>
      <c r="D249" s="2">
        <v>74</v>
      </c>
    </row>
    <row r="250" spans="1:4" ht="15.75" customHeight="1">
      <c r="B250" t="s">
        <v>12</v>
      </c>
      <c r="C250" s="2">
        <v>84</v>
      </c>
      <c r="D250" s="2">
        <v>112</v>
      </c>
    </row>
    <row r="251" spans="1:4" ht="15.75" customHeight="1">
      <c r="B251" t="s">
        <v>13</v>
      </c>
      <c r="C251" s="2">
        <v>118</v>
      </c>
      <c r="D251" s="2">
        <v>100</v>
      </c>
    </row>
    <row r="252" spans="1:4" ht="15.75" customHeight="1">
      <c r="B252" t="s">
        <v>18</v>
      </c>
      <c r="C252" s="2">
        <v>69</v>
      </c>
      <c r="D252" s="2">
        <v>51</v>
      </c>
    </row>
    <row r="253" spans="1:4" ht="15.75" customHeight="1">
      <c r="B253" t="s">
        <v>31</v>
      </c>
      <c r="C253" s="2">
        <v>55</v>
      </c>
      <c r="D253" s="2">
        <v>88</v>
      </c>
    </row>
    <row r="254" spans="1:4" ht="15.75" customHeight="1">
      <c r="B254" t="s">
        <v>28</v>
      </c>
      <c r="C254" s="2">
        <v>100</v>
      </c>
      <c r="D254" s="2">
        <v>118</v>
      </c>
    </row>
    <row r="255" spans="1:4" ht="15.75" customHeight="1">
      <c r="B255" t="s">
        <v>34</v>
      </c>
      <c r="C255" s="2">
        <v>105</v>
      </c>
      <c r="D255" s="2">
        <v>87</v>
      </c>
    </row>
    <row r="256" spans="1:4" ht="15.75" customHeight="1">
      <c r="B256" t="s">
        <v>30</v>
      </c>
      <c r="C256" s="2">
        <v>45</v>
      </c>
      <c r="D256" s="2">
        <v>81</v>
      </c>
    </row>
    <row r="257" spans="1:4" ht="15.75" customHeight="1">
      <c r="B257" t="s">
        <v>16</v>
      </c>
      <c r="C257" s="2">
        <v>95</v>
      </c>
      <c r="D257" s="2">
        <v>102</v>
      </c>
    </row>
    <row r="258" spans="1:4" ht="15.75" customHeight="1">
      <c r="B258" t="s">
        <v>26</v>
      </c>
      <c r="C258" s="2">
        <v>74</v>
      </c>
      <c r="D258" s="2">
        <v>82</v>
      </c>
    </row>
    <row r="259" spans="1:4" ht="15.75" customHeight="1">
      <c r="B259" t="s">
        <v>21</v>
      </c>
      <c r="C259" s="2">
        <v>51</v>
      </c>
      <c r="D259" s="2">
        <v>69</v>
      </c>
    </row>
    <row r="260" spans="1:4" ht="15.75" customHeight="1">
      <c r="B260" t="s">
        <v>25</v>
      </c>
      <c r="C260" s="2">
        <v>81</v>
      </c>
      <c r="D260" s="2">
        <v>45</v>
      </c>
    </row>
    <row r="261" spans="1:4" ht="15.75" customHeight="1">
      <c r="B261" t="s">
        <v>33</v>
      </c>
      <c r="C261" s="2">
        <v>102</v>
      </c>
      <c r="D261" s="2">
        <v>95</v>
      </c>
    </row>
    <row r="262" spans="1:4" ht="15.75" customHeight="1">
      <c r="B262" t="s">
        <v>72</v>
      </c>
      <c r="C262" s="2">
        <v>88</v>
      </c>
      <c r="D262" s="2">
        <v>55</v>
      </c>
    </row>
    <row r="263" spans="1:4" ht="15.75" customHeight="1">
      <c r="B263" t="s">
        <v>62</v>
      </c>
      <c r="C263" s="2">
        <v>87</v>
      </c>
      <c r="D263" s="2">
        <v>105</v>
      </c>
    </row>
    <row r="264" spans="1:4" ht="15.75" customHeight="1">
      <c r="A264" t="s">
        <v>38</v>
      </c>
      <c r="C264" s="2">
        <v>21268</v>
      </c>
      <c r="D264" s="2">
        <v>21268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24" sqref="C24"/>
    </sheetView>
  </sheetViews>
  <sheetFormatPr defaultRowHeight="12.75"/>
  <cols>
    <col min="1" max="1" width="16.140625" bestFit="1" customWidth="1"/>
    <col min="2" max="2" width="20.42578125" bestFit="1" customWidth="1"/>
    <col min="3" max="3" width="5.85546875" bestFit="1" customWidth="1"/>
  </cols>
  <sheetData>
    <row r="1" spans="1:4">
      <c r="A1" s="3" t="s">
        <v>1</v>
      </c>
      <c r="B1" t="s">
        <v>40</v>
      </c>
    </row>
    <row r="2" spans="1:4">
      <c r="A2" s="3" t="s">
        <v>3</v>
      </c>
      <c r="B2" t="s">
        <v>40</v>
      </c>
    </row>
    <row r="4" spans="1:4">
      <c r="B4" s="3" t="s">
        <v>43</v>
      </c>
    </row>
    <row r="5" spans="1:4">
      <c r="A5" s="3" t="s">
        <v>39</v>
      </c>
      <c r="B5" t="s">
        <v>54</v>
      </c>
      <c r="C5" t="s">
        <v>189</v>
      </c>
    </row>
    <row r="6" spans="1:4">
      <c r="A6" s="4" t="s">
        <v>28</v>
      </c>
      <c r="B6" s="5">
        <v>0.58750000000000002</v>
      </c>
      <c r="C6" s="5">
        <v>0.6</v>
      </c>
      <c r="D6" s="5">
        <f>C6-B6</f>
        <v>1.2499999999999956E-2</v>
      </c>
    </row>
    <row r="7" spans="1:4">
      <c r="A7" s="4" t="s">
        <v>14</v>
      </c>
      <c r="B7" s="5">
        <v>0.57757575757575796</v>
      </c>
      <c r="C7" s="5">
        <v>0.52500000000000002</v>
      </c>
      <c r="D7" s="5">
        <f t="shared" ref="D7:D29" si="0">C7-B7</f>
        <v>-5.2575757575757942E-2</v>
      </c>
    </row>
    <row r="8" spans="1:4">
      <c r="A8" s="4" t="s">
        <v>20</v>
      </c>
      <c r="B8" s="5">
        <v>0.56594516594516608</v>
      </c>
      <c r="C8" s="5">
        <v>0.55555555555555558</v>
      </c>
      <c r="D8" s="5">
        <f t="shared" si="0"/>
        <v>-1.0389610389610504E-2</v>
      </c>
    </row>
    <row r="9" spans="1:4">
      <c r="A9" s="4" t="s">
        <v>26</v>
      </c>
      <c r="B9" s="5">
        <v>0.56333333333333302</v>
      </c>
      <c r="C9" s="5">
        <v>0.57499999999999996</v>
      </c>
      <c r="D9" s="5">
        <f t="shared" si="0"/>
        <v>1.1666666666666936E-2</v>
      </c>
    </row>
    <row r="10" spans="1:4">
      <c r="A10" s="4" t="s">
        <v>13</v>
      </c>
      <c r="B10" s="5">
        <v>0.56218434343434354</v>
      </c>
      <c r="C10" s="5">
        <v>0.55208333333333337</v>
      </c>
      <c r="D10" s="5">
        <f t="shared" si="0"/>
        <v>-1.0101010101010166E-2</v>
      </c>
    </row>
    <row r="11" spans="1:4">
      <c r="A11" s="4" t="s">
        <v>10</v>
      </c>
      <c r="B11" s="5">
        <v>0.55885167464114816</v>
      </c>
      <c r="C11" s="5">
        <v>0.61052631578947369</v>
      </c>
      <c r="D11" s="5">
        <f t="shared" si="0"/>
        <v>5.167464114832554E-2</v>
      </c>
    </row>
    <row r="12" spans="1:4">
      <c r="A12" s="4" t="s">
        <v>27</v>
      </c>
      <c r="B12" s="5">
        <v>0.55833333333333335</v>
      </c>
      <c r="C12" s="5">
        <v>0.578125</v>
      </c>
      <c r="D12" s="5">
        <f t="shared" si="0"/>
        <v>1.9791666666666652E-2</v>
      </c>
    </row>
    <row r="13" spans="1:4">
      <c r="A13" s="4" t="s">
        <v>12</v>
      </c>
      <c r="B13" s="5">
        <v>0.53952020202020212</v>
      </c>
      <c r="C13" s="5">
        <v>0.53125</v>
      </c>
      <c r="D13" s="5">
        <f t="shared" si="0"/>
        <v>-8.270202020202122E-3</v>
      </c>
    </row>
    <row r="14" spans="1:4">
      <c r="A14" s="4" t="s">
        <v>62</v>
      </c>
      <c r="B14" s="5">
        <v>0.53750000000000009</v>
      </c>
      <c r="C14" s="5">
        <v>0.625</v>
      </c>
      <c r="D14" s="5">
        <f t="shared" si="0"/>
        <v>8.7499999999999911E-2</v>
      </c>
    </row>
    <row r="15" spans="1:4">
      <c r="A15" s="4" t="s">
        <v>33</v>
      </c>
      <c r="B15" s="5">
        <v>0.52361111111111114</v>
      </c>
      <c r="C15" s="5">
        <v>0.5</v>
      </c>
      <c r="D15" s="5">
        <f t="shared" si="0"/>
        <v>-2.3611111111111138E-2</v>
      </c>
    </row>
    <row r="16" spans="1:4">
      <c r="A16" s="4" t="s">
        <v>11</v>
      </c>
      <c r="B16" s="5">
        <v>0.51363636363636367</v>
      </c>
      <c r="C16" s="5">
        <v>0.45833333333333331</v>
      </c>
      <c r="D16" s="5">
        <f t="shared" si="0"/>
        <v>-5.5303030303030354E-2</v>
      </c>
    </row>
    <row r="17" spans="1:4">
      <c r="A17" s="4" t="s">
        <v>21</v>
      </c>
      <c r="B17" s="5">
        <v>0.51180555555555518</v>
      </c>
      <c r="C17" s="5">
        <v>0.5</v>
      </c>
      <c r="D17" s="5">
        <f t="shared" si="0"/>
        <v>-1.1805555555555181E-2</v>
      </c>
    </row>
    <row r="18" spans="1:4">
      <c r="A18" s="4" t="s">
        <v>31</v>
      </c>
      <c r="B18" s="5">
        <v>0.4916666666666667</v>
      </c>
      <c r="C18" s="5">
        <v>0.44374999999999998</v>
      </c>
      <c r="D18" s="5">
        <f t="shared" si="0"/>
        <v>-4.7916666666666718E-2</v>
      </c>
    </row>
    <row r="19" spans="1:4">
      <c r="A19" s="4" t="s">
        <v>34</v>
      </c>
      <c r="B19" s="5">
        <v>0.48055555555555546</v>
      </c>
      <c r="C19" s="5">
        <v>0.34375</v>
      </c>
      <c r="D19" s="5">
        <f t="shared" si="0"/>
        <v>-0.13680555555555546</v>
      </c>
    </row>
    <row r="20" spans="1:4">
      <c r="A20" s="4" t="s">
        <v>25</v>
      </c>
      <c r="B20" s="5">
        <v>0.48000000000000009</v>
      </c>
      <c r="C20" s="5">
        <v>0.45</v>
      </c>
      <c r="D20" s="5">
        <f t="shared" si="0"/>
        <v>-3.0000000000000082E-2</v>
      </c>
    </row>
    <row r="21" spans="1:4">
      <c r="A21" s="4" t="s">
        <v>19</v>
      </c>
      <c r="B21" s="5">
        <v>0.47159090909090901</v>
      </c>
      <c r="C21" s="5">
        <v>0.5</v>
      </c>
      <c r="D21" s="5">
        <f t="shared" si="0"/>
        <v>2.8409090909090995E-2</v>
      </c>
    </row>
    <row r="22" spans="1:4">
      <c r="A22" s="4" t="s">
        <v>16</v>
      </c>
      <c r="B22" s="5">
        <v>0.46469696969696955</v>
      </c>
      <c r="C22" s="5">
        <v>0.48749999999999999</v>
      </c>
      <c r="D22" s="5">
        <f t="shared" si="0"/>
        <v>2.2803030303030436E-2</v>
      </c>
    </row>
    <row r="23" spans="1:4">
      <c r="A23" s="4" t="s">
        <v>72</v>
      </c>
      <c r="B23" s="5">
        <v>0.46249999999999991</v>
      </c>
      <c r="C23" s="5">
        <v>0.453125</v>
      </c>
      <c r="D23" s="5">
        <f t="shared" si="0"/>
        <v>-9.3749999999999112E-3</v>
      </c>
    </row>
    <row r="24" spans="1:4">
      <c r="A24" s="4" t="s">
        <v>32</v>
      </c>
      <c r="B24" s="5">
        <v>0.46111111111111097</v>
      </c>
      <c r="C24" s="5">
        <v>0.46875</v>
      </c>
      <c r="D24" s="5">
        <f t="shared" si="0"/>
        <v>7.6388888888890283E-3</v>
      </c>
    </row>
    <row r="25" spans="1:4">
      <c r="A25" s="4" t="s">
        <v>30</v>
      </c>
      <c r="B25" s="5">
        <v>0.45583333333333342</v>
      </c>
      <c r="C25" s="5">
        <v>0.4375</v>
      </c>
      <c r="D25" s="5">
        <f t="shared" si="0"/>
        <v>-1.8333333333333424E-2</v>
      </c>
    </row>
    <row r="26" spans="1:4">
      <c r="A26" s="4" t="s">
        <v>17</v>
      </c>
      <c r="B26" s="5">
        <v>0.42613636363636365</v>
      </c>
      <c r="C26" s="5">
        <v>0.5</v>
      </c>
      <c r="D26" s="5">
        <f t="shared" si="0"/>
        <v>7.3863636363636354E-2</v>
      </c>
    </row>
    <row r="27" spans="1:4">
      <c r="A27" s="4" t="s">
        <v>15</v>
      </c>
      <c r="B27" s="5">
        <v>0.42045454545454541</v>
      </c>
      <c r="C27" s="5">
        <v>0.3125</v>
      </c>
      <c r="D27" s="5">
        <f t="shared" si="0"/>
        <v>-0.10795454545454541</v>
      </c>
    </row>
    <row r="28" spans="1:4">
      <c r="A28" s="4" t="s">
        <v>18</v>
      </c>
      <c r="B28" s="5">
        <v>0.39457070707070702</v>
      </c>
      <c r="C28" s="5">
        <v>0.44270833333333331</v>
      </c>
      <c r="D28" s="5">
        <f t="shared" si="0"/>
        <v>4.8137626262626299E-2</v>
      </c>
    </row>
    <row r="29" spans="1:4">
      <c r="A29" s="4" t="s">
        <v>29</v>
      </c>
      <c r="B29" s="5">
        <v>0.26874999999999993</v>
      </c>
      <c r="C29" s="5">
        <v>0.21875</v>
      </c>
      <c r="D29" s="5">
        <f t="shared" si="0"/>
        <v>-4.9999999999999933E-2</v>
      </c>
    </row>
    <row r="30" spans="1:4">
      <c r="A30" s="4" t="s">
        <v>38</v>
      </c>
      <c r="B30" s="5">
        <v>0.5072892187177892</v>
      </c>
      <c r="C30" s="5">
        <v>0.5</v>
      </c>
      <c r="D30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25" sqref="B25"/>
    </sheetView>
  </sheetViews>
  <sheetFormatPr defaultRowHeight="12.75"/>
  <cols>
    <col min="1" max="1" width="16.140625" bestFit="1" customWidth="1"/>
    <col min="2" max="2" width="20.42578125" bestFit="1" customWidth="1"/>
    <col min="3" max="3" width="5.85546875" bestFit="1" customWidth="1"/>
  </cols>
  <sheetData>
    <row r="1" spans="1:4">
      <c r="A1" s="3" t="s">
        <v>1</v>
      </c>
      <c r="B1" t="s">
        <v>40</v>
      </c>
    </row>
    <row r="2" spans="1:4">
      <c r="A2" s="3" t="s">
        <v>3</v>
      </c>
      <c r="B2" t="s">
        <v>40</v>
      </c>
    </row>
    <row r="3" spans="1:4">
      <c r="A3" s="3" t="s">
        <v>4</v>
      </c>
      <c r="B3" t="s">
        <v>40</v>
      </c>
    </row>
    <row r="5" spans="1:4">
      <c r="A5" s="3" t="s">
        <v>39</v>
      </c>
      <c r="B5" t="s">
        <v>54</v>
      </c>
    </row>
    <row r="6" spans="1:4">
      <c r="A6" s="4" t="s">
        <v>19</v>
      </c>
      <c r="B6" s="5">
        <v>0.42045454545454553</v>
      </c>
      <c r="D6" s="5"/>
    </row>
    <row r="7" spans="1:4">
      <c r="A7" s="4" t="s">
        <v>16</v>
      </c>
      <c r="B7" s="5">
        <v>0.45530303030303021</v>
      </c>
      <c r="D7" s="5"/>
    </row>
    <row r="8" spans="1:4">
      <c r="A8" s="4" t="s">
        <v>10</v>
      </c>
      <c r="B8" s="5">
        <v>0.45588516746411473</v>
      </c>
      <c r="D8" s="5"/>
    </row>
    <row r="9" spans="1:4">
      <c r="A9" s="4" t="s">
        <v>26</v>
      </c>
      <c r="B9" s="5">
        <v>0.4791666666666668</v>
      </c>
      <c r="D9" s="5"/>
    </row>
    <row r="10" spans="1:4">
      <c r="A10" s="4" t="s">
        <v>25</v>
      </c>
      <c r="B10" s="5">
        <v>0.48833333333333345</v>
      </c>
      <c r="D10" s="5"/>
    </row>
    <row r="11" spans="1:4">
      <c r="A11" s="4" t="s">
        <v>62</v>
      </c>
      <c r="B11" s="5">
        <v>0.4958333333333334</v>
      </c>
      <c r="D11" s="5"/>
    </row>
    <row r="12" spans="1:4">
      <c r="A12" s="4" t="s">
        <v>13</v>
      </c>
      <c r="B12" s="5">
        <v>0.49703282828282841</v>
      </c>
      <c r="D12" s="5"/>
    </row>
    <row r="13" spans="1:4">
      <c r="A13" s="4" t="s">
        <v>33</v>
      </c>
      <c r="B13" s="5">
        <v>0.5</v>
      </c>
      <c r="D13" s="5"/>
    </row>
    <row r="14" spans="1:4">
      <c r="A14" s="4" t="s">
        <v>29</v>
      </c>
      <c r="B14" s="5">
        <v>0.5083333333333333</v>
      </c>
      <c r="D14" s="5"/>
    </row>
    <row r="15" spans="1:4">
      <c r="A15" s="4" t="s">
        <v>32</v>
      </c>
      <c r="B15" s="5">
        <v>0.50972222222222219</v>
      </c>
      <c r="D15" s="5"/>
    </row>
    <row r="16" spans="1:4">
      <c r="A16" s="4" t="s">
        <v>21</v>
      </c>
      <c r="B16" s="5">
        <v>0.51325757575757569</v>
      </c>
      <c r="D16" s="5"/>
    </row>
    <row r="17" spans="1:4">
      <c r="A17" s="4" t="s">
        <v>14</v>
      </c>
      <c r="B17" s="5">
        <v>0.51537878787878788</v>
      </c>
      <c r="D17" s="5"/>
    </row>
    <row r="18" spans="1:4">
      <c r="A18" s="4" t="s">
        <v>11</v>
      </c>
      <c r="B18" s="5">
        <v>0.51603535353535379</v>
      </c>
      <c r="D18" s="5"/>
    </row>
    <row r="19" spans="1:4">
      <c r="A19" s="4" t="s">
        <v>18</v>
      </c>
      <c r="B19" s="5">
        <v>0.51811868686868678</v>
      </c>
      <c r="D19" s="5"/>
    </row>
    <row r="20" spans="1:4">
      <c r="A20" s="4" t="s">
        <v>12</v>
      </c>
      <c r="B20" s="5">
        <v>0.52209595959595978</v>
      </c>
      <c r="D20" s="5"/>
    </row>
    <row r="21" spans="1:4">
      <c r="A21" s="4" t="s">
        <v>72</v>
      </c>
      <c r="B21" s="5">
        <v>0.5229166666666667</v>
      </c>
      <c r="D21" s="5"/>
    </row>
    <row r="22" spans="1:4">
      <c r="A22" s="4" t="s">
        <v>28</v>
      </c>
      <c r="B22" s="5">
        <v>0.52500000000000002</v>
      </c>
      <c r="D22" s="5"/>
    </row>
    <row r="23" spans="1:4">
      <c r="A23" s="4" t="s">
        <v>17</v>
      </c>
      <c r="B23" s="5">
        <v>0.52840909090909083</v>
      </c>
      <c r="D23" s="5"/>
    </row>
    <row r="24" spans="1:4">
      <c r="A24" s="4" t="s">
        <v>15</v>
      </c>
      <c r="B24" s="5">
        <v>0.52840909090909094</v>
      </c>
      <c r="D24" s="5"/>
    </row>
    <row r="25" spans="1:4">
      <c r="A25" s="4" t="s">
        <v>20</v>
      </c>
      <c r="B25" s="5">
        <v>0.53063973063973047</v>
      </c>
      <c r="D25" s="5"/>
    </row>
    <row r="26" spans="1:4">
      <c r="A26" s="4" t="s">
        <v>30</v>
      </c>
      <c r="B26" s="5">
        <v>0.5325000000000002</v>
      </c>
      <c r="D26" s="5"/>
    </row>
    <row r="27" spans="1:4">
      <c r="A27" s="4" t="s">
        <v>31</v>
      </c>
      <c r="B27" s="5">
        <v>0.53333333333333355</v>
      </c>
      <c r="D27" s="5"/>
    </row>
    <row r="28" spans="1:4">
      <c r="A28" s="4" t="s">
        <v>34</v>
      </c>
      <c r="B28" s="5">
        <v>0.54027777777777786</v>
      </c>
      <c r="D28" s="5"/>
    </row>
    <row r="29" spans="1:4">
      <c r="A29" s="4" t="s">
        <v>27</v>
      </c>
      <c r="B29" s="5">
        <v>0.56666666666666676</v>
      </c>
      <c r="D29" s="5"/>
    </row>
    <row r="30" spans="1:4">
      <c r="A30" s="4" t="s">
        <v>38</v>
      </c>
      <c r="B30" s="5">
        <v>0.50728921871779042</v>
      </c>
      <c r="D30" s="5"/>
    </row>
    <row r="31" spans="1:4">
      <c r="D31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I21" sqref="I21"/>
    </sheetView>
  </sheetViews>
  <sheetFormatPr defaultRowHeight="12.75"/>
  <cols>
    <col min="1" max="1" width="16.28515625" customWidth="1"/>
    <col min="2" max="2" width="17" bestFit="1" customWidth="1"/>
    <col min="3" max="3" width="4" customWidth="1"/>
    <col min="4" max="4" width="11.7109375" bestFit="1" customWidth="1"/>
    <col min="9" max="9" width="16.28515625" customWidth="1"/>
    <col min="10" max="10" width="17" bestFit="1" customWidth="1"/>
    <col min="11" max="11" width="4" customWidth="1"/>
    <col min="12" max="12" width="11.7109375" bestFit="1" customWidth="1"/>
  </cols>
  <sheetData>
    <row r="1" spans="1:16">
      <c r="A1" s="8" t="s">
        <v>60</v>
      </c>
      <c r="I1" s="8" t="s">
        <v>61</v>
      </c>
    </row>
    <row r="2" spans="1:16">
      <c r="A2" s="8"/>
      <c r="I2" s="8"/>
    </row>
    <row r="3" spans="1:16">
      <c r="A3" s="8"/>
      <c r="I3" s="8"/>
    </row>
    <row r="4" spans="1:16">
      <c r="A4" s="3" t="s">
        <v>1</v>
      </c>
      <c r="B4" t="s">
        <v>74</v>
      </c>
      <c r="I4" s="3" t="s">
        <v>1</v>
      </c>
      <c r="J4" t="s">
        <v>74</v>
      </c>
    </row>
    <row r="5" spans="1:16">
      <c r="A5" s="3" t="s">
        <v>2</v>
      </c>
      <c r="B5" t="s">
        <v>40</v>
      </c>
      <c r="I5" s="3" t="s">
        <v>2</v>
      </c>
      <c r="J5" t="s">
        <v>40</v>
      </c>
    </row>
    <row r="6" spans="1:16">
      <c r="A6" s="3" t="s">
        <v>3</v>
      </c>
      <c r="B6" t="s">
        <v>40</v>
      </c>
      <c r="I6" s="3" t="s">
        <v>3</v>
      </c>
      <c r="J6" t="s">
        <v>40</v>
      </c>
    </row>
    <row r="8" spans="1:16">
      <c r="A8" s="3" t="s">
        <v>59</v>
      </c>
      <c r="B8" s="3" t="s">
        <v>56</v>
      </c>
      <c r="I8" s="3" t="s">
        <v>59</v>
      </c>
      <c r="J8" s="3" t="s">
        <v>56</v>
      </c>
    </row>
    <row r="9" spans="1:16">
      <c r="A9" s="3" t="s">
        <v>39</v>
      </c>
      <c r="B9" t="s">
        <v>57</v>
      </c>
      <c r="C9" t="s">
        <v>58</v>
      </c>
      <c r="D9" t="s">
        <v>38</v>
      </c>
      <c r="I9" s="3" t="s">
        <v>39</v>
      </c>
      <c r="J9" t="s">
        <v>57</v>
      </c>
      <c r="K9" t="s">
        <v>58</v>
      </c>
      <c r="L9" t="s">
        <v>38</v>
      </c>
    </row>
    <row r="10" spans="1:16">
      <c r="A10" s="4" t="s">
        <v>11</v>
      </c>
      <c r="B10" s="2">
        <v>23</v>
      </c>
      <c r="C10" s="2">
        <v>9</v>
      </c>
      <c r="D10" s="2">
        <v>32</v>
      </c>
      <c r="E10" s="9">
        <f>IF(D10="","",IF(D10&gt;1000,"",C10/D10))</f>
        <v>0.28125</v>
      </c>
      <c r="F10" s="11">
        <f>IF(E10="","",RANK(E10,$E$10:$E$33))</f>
        <v>2</v>
      </c>
      <c r="G10" s="9"/>
      <c r="I10" s="4" t="s">
        <v>11</v>
      </c>
      <c r="J10" s="2">
        <v>24</v>
      </c>
      <c r="K10" s="2">
        <v>8</v>
      </c>
      <c r="L10" s="2">
        <v>32</v>
      </c>
      <c r="M10" s="9">
        <f>IF(L10="","",IF(L10&gt;1000,"",K10/L10))</f>
        <v>0.25</v>
      </c>
      <c r="N10" s="10">
        <f>IF(M10="", "", E10-M10)</f>
        <v>3.125E-2</v>
      </c>
      <c r="O10" s="11">
        <f>IF(M10="","",RANK(M10,$M$10:$M$33))</f>
        <v>3</v>
      </c>
      <c r="P10" s="11">
        <f>IF(N10="","",RANK(N10,$N$10:$N$33))</f>
        <v>8</v>
      </c>
    </row>
    <row r="11" spans="1:16">
      <c r="A11" s="4" t="s">
        <v>10</v>
      </c>
      <c r="B11" s="2">
        <v>57</v>
      </c>
      <c r="C11" s="2">
        <v>23</v>
      </c>
      <c r="D11" s="2">
        <v>80</v>
      </c>
      <c r="E11" s="9">
        <f t="shared" ref="E11:E34" si="0">IF(D11="","",IF(D11&gt;D10*25,"",C11/D11))</f>
        <v>0.28749999999999998</v>
      </c>
      <c r="F11" s="11">
        <f t="shared" ref="F11:F33" si="1">IF(E11="","",RANK(E11,$E$10:$E$33))</f>
        <v>1</v>
      </c>
      <c r="G11" s="9"/>
      <c r="I11" s="4" t="s">
        <v>10</v>
      </c>
      <c r="J11" s="2">
        <v>67</v>
      </c>
      <c r="K11" s="2">
        <v>13</v>
      </c>
      <c r="L11" s="2">
        <v>80</v>
      </c>
      <c r="M11" s="9">
        <f t="shared" ref="M11:M34" si="2">IF(L11="","",IF(L11&gt;L10*25,"",K11/L11))</f>
        <v>0.16250000000000001</v>
      </c>
      <c r="N11" s="10">
        <f t="shared" ref="N11:N34" si="3">IF(M11="", "", E11-M11)</f>
        <v>0.12499999999999997</v>
      </c>
      <c r="O11" s="11">
        <f t="shared" ref="O11:O33" si="4">IF(M11="","",RANK(M11,$M$10:$M$33))</f>
        <v>16</v>
      </c>
      <c r="P11" s="11">
        <f t="shared" ref="P11:P33" si="5">IF(N11="","",RANK(N11,$N$10:$N$33))</f>
        <v>2</v>
      </c>
    </row>
    <row r="12" spans="1:16">
      <c r="A12" s="4" t="s">
        <v>14</v>
      </c>
      <c r="B12" s="2">
        <v>49</v>
      </c>
      <c r="C12" s="2">
        <v>15</v>
      </c>
      <c r="D12" s="2">
        <v>64</v>
      </c>
      <c r="E12" s="9">
        <f t="shared" si="0"/>
        <v>0.234375</v>
      </c>
      <c r="F12" s="11">
        <f t="shared" si="1"/>
        <v>8</v>
      </c>
      <c r="G12" s="9"/>
      <c r="I12" s="4" t="s">
        <v>14</v>
      </c>
      <c r="J12" s="2">
        <v>48</v>
      </c>
      <c r="K12" s="2">
        <v>16</v>
      </c>
      <c r="L12" s="2">
        <v>64</v>
      </c>
      <c r="M12" s="9">
        <f t="shared" si="2"/>
        <v>0.25</v>
      </c>
      <c r="N12" s="10">
        <f t="shared" si="3"/>
        <v>-1.5625E-2</v>
      </c>
      <c r="O12" s="11">
        <f t="shared" si="4"/>
        <v>3</v>
      </c>
      <c r="P12" s="11">
        <f t="shared" si="5"/>
        <v>13</v>
      </c>
    </row>
    <row r="13" spans="1:16">
      <c r="A13" s="4" t="s">
        <v>32</v>
      </c>
      <c r="B13" s="2">
        <v>44</v>
      </c>
      <c r="C13" s="2">
        <v>4</v>
      </c>
      <c r="D13" s="2">
        <v>48</v>
      </c>
      <c r="E13" s="9">
        <f t="shared" si="0"/>
        <v>8.3333333333333329E-2</v>
      </c>
      <c r="F13" s="11">
        <f t="shared" si="1"/>
        <v>20</v>
      </c>
      <c r="G13" s="9"/>
      <c r="I13" s="4" t="s">
        <v>32</v>
      </c>
      <c r="J13" s="2">
        <v>37</v>
      </c>
      <c r="K13" s="2">
        <v>11</v>
      </c>
      <c r="L13" s="2">
        <v>48</v>
      </c>
      <c r="M13" s="9">
        <f t="shared" si="2"/>
        <v>0.22916666666666666</v>
      </c>
      <c r="N13" s="10">
        <f t="shared" si="3"/>
        <v>-0.14583333333333331</v>
      </c>
      <c r="O13" s="11">
        <f t="shared" si="4"/>
        <v>9</v>
      </c>
      <c r="P13" s="11">
        <f t="shared" si="5"/>
        <v>20</v>
      </c>
    </row>
    <row r="14" spans="1:16">
      <c r="A14" s="4" t="s">
        <v>12</v>
      </c>
      <c r="B14" s="2">
        <v>61</v>
      </c>
      <c r="C14" s="2">
        <v>19</v>
      </c>
      <c r="D14" s="2">
        <v>80</v>
      </c>
      <c r="E14" s="9">
        <f t="shared" si="0"/>
        <v>0.23749999999999999</v>
      </c>
      <c r="F14" s="11">
        <f t="shared" si="1"/>
        <v>7</v>
      </c>
      <c r="G14" s="9"/>
      <c r="I14" s="4" t="s">
        <v>12</v>
      </c>
      <c r="J14" s="2">
        <v>67</v>
      </c>
      <c r="K14" s="2">
        <v>13</v>
      </c>
      <c r="L14" s="2">
        <v>80</v>
      </c>
      <c r="M14" s="9">
        <f t="shared" si="2"/>
        <v>0.16250000000000001</v>
      </c>
      <c r="N14" s="10">
        <f t="shared" si="3"/>
        <v>7.4999999999999983E-2</v>
      </c>
      <c r="O14" s="11">
        <f t="shared" si="4"/>
        <v>16</v>
      </c>
      <c r="P14" s="11">
        <f t="shared" si="5"/>
        <v>3</v>
      </c>
    </row>
    <row r="15" spans="1:16">
      <c r="A15" s="4" t="s">
        <v>20</v>
      </c>
      <c r="B15" s="2">
        <v>35</v>
      </c>
      <c r="C15" s="2">
        <v>13</v>
      </c>
      <c r="D15" s="2">
        <v>48</v>
      </c>
      <c r="E15" s="9">
        <f t="shared" si="0"/>
        <v>0.27083333333333331</v>
      </c>
      <c r="F15" s="11">
        <f t="shared" si="1"/>
        <v>5</v>
      </c>
      <c r="G15" s="9"/>
      <c r="I15" s="4" t="s">
        <v>20</v>
      </c>
      <c r="J15" s="2">
        <v>35</v>
      </c>
      <c r="K15" s="2">
        <v>13</v>
      </c>
      <c r="L15" s="2">
        <v>48</v>
      </c>
      <c r="M15" s="9">
        <f t="shared" si="2"/>
        <v>0.27083333333333331</v>
      </c>
      <c r="N15" s="10">
        <f t="shared" si="3"/>
        <v>0</v>
      </c>
      <c r="O15" s="11">
        <f t="shared" si="4"/>
        <v>1</v>
      </c>
      <c r="P15" s="11">
        <f t="shared" si="5"/>
        <v>12</v>
      </c>
    </row>
    <row r="16" spans="1:16">
      <c r="A16" s="4" t="s">
        <v>13</v>
      </c>
      <c r="B16" s="2">
        <v>60</v>
      </c>
      <c r="C16" s="2">
        <v>20</v>
      </c>
      <c r="D16" s="2">
        <v>80</v>
      </c>
      <c r="E16" s="9">
        <f t="shared" si="0"/>
        <v>0.25</v>
      </c>
      <c r="F16" s="11">
        <f t="shared" si="1"/>
        <v>6</v>
      </c>
      <c r="G16" s="9"/>
      <c r="I16" s="4" t="s">
        <v>13</v>
      </c>
      <c r="J16" s="2">
        <v>70</v>
      </c>
      <c r="K16" s="2">
        <v>10</v>
      </c>
      <c r="L16" s="2">
        <v>80</v>
      </c>
      <c r="M16" s="9">
        <f t="shared" si="2"/>
        <v>0.125</v>
      </c>
      <c r="N16" s="10">
        <f t="shared" si="3"/>
        <v>0.125</v>
      </c>
      <c r="O16" s="11">
        <f t="shared" si="4"/>
        <v>19</v>
      </c>
      <c r="P16" s="11">
        <f t="shared" si="5"/>
        <v>1</v>
      </c>
    </row>
    <row r="17" spans="1:16">
      <c r="A17" s="4" t="s">
        <v>18</v>
      </c>
      <c r="B17" s="2">
        <v>73</v>
      </c>
      <c r="C17" s="2">
        <v>7</v>
      </c>
      <c r="D17" s="2">
        <v>80</v>
      </c>
      <c r="E17" s="9">
        <f t="shared" si="0"/>
        <v>8.7499999999999994E-2</v>
      </c>
      <c r="F17" s="11">
        <f t="shared" si="1"/>
        <v>19</v>
      </c>
      <c r="G17" s="9"/>
      <c r="I17" s="4" t="s">
        <v>18</v>
      </c>
      <c r="J17" s="2">
        <v>63</v>
      </c>
      <c r="K17" s="2">
        <v>17</v>
      </c>
      <c r="L17" s="2">
        <v>80</v>
      </c>
      <c r="M17" s="9">
        <f t="shared" si="2"/>
        <v>0.21249999999999999</v>
      </c>
      <c r="N17" s="10">
        <f t="shared" si="3"/>
        <v>-0.125</v>
      </c>
      <c r="O17" s="11">
        <f t="shared" si="4"/>
        <v>13</v>
      </c>
      <c r="P17" s="11">
        <f t="shared" si="5"/>
        <v>19</v>
      </c>
    </row>
    <row r="18" spans="1:16">
      <c r="A18" s="4" t="s">
        <v>31</v>
      </c>
      <c r="B18" s="2">
        <v>69</v>
      </c>
      <c r="C18" s="2">
        <v>11</v>
      </c>
      <c r="D18" s="2">
        <v>80</v>
      </c>
      <c r="E18" s="9">
        <f t="shared" si="0"/>
        <v>0.13750000000000001</v>
      </c>
      <c r="F18" s="11">
        <f t="shared" si="1"/>
        <v>18</v>
      </c>
      <c r="G18" s="9"/>
      <c r="I18" s="4" t="s">
        <v>31</v>
      </c>
      <c r="J18" s="2">
        <v>61</v>
      </c>
      <c r="K18" s="2">
        <v>19</v>
      </c>
      <c r="L18" s="2">
        <v>80</v>
      </c>
      <c r="M18" s="9">
        <f t="shared" si="2"/>
        <v>0.23749999999999999</v>
      </c>
      <c r="N18" s="10">
        <f t="shared" si="3"/>
        <v>-9.9999999999999978E-2</v>
      </c>
      <c r="O18" s="11">
        <f t="shared" si="4"/>
        <v>8</v>
      </c>
      <c r="P18" s="11">
        <f t="shared" si="5"/>
        <v>18</v>
      </c>
    </row>
    <row r="19" spans="1:16">
      <c r="A19" s="4" t="s">
        <v>28</v>
      </c>
      <c r="B19" s="2">
        <v>58</v>
      </c>
      <c r="C19" s="2">
        <v>22</v>
      </c>
      <c r="D19" s="2">
        <v>80</v>
      </c>
      <c r="E19" s="9">
        <f t="shared" si="0"/>
        <v>0.27500000000000002</v>
      </c>
      <c r="F19" s="11">
        <f t="shared" si="1"/>
        <v>3</v>
      </c>
      <c r="G19" s="9"/>
      <c r="I19" s="4" t="s">
        <v>28</v>
      </c>
      <c r="J19" s="2">
        <v>62</v>
      </c>
      <c r="K19" s="2">
        <v>18</v>
      </c>
      <c r="L19" s="2">
        <v>80</v>
      </c>
      <c r="M19" s="9">
        <f t="shared" si="2"/>
        <v>0.22500000000000001</v>
      </c>
      <c r="N19" s="10">
        <f t="shared" si="3"/>
        <v>5.0000000000000017E-2</v>
      </c>
      <c r="O19" s="11">
        <f t="shared" si="4"/>
        <v>10</v>
      </c>
      <c r="P19" s="11">
        <f t="shared" si="5"/>
        <v>6</v>
      </c>
    </row>
    <row r="20" spans="1:16">
      <c r="A20" s="4" t="s">
        <v>34</v>
      </c>
      <c r="B20" s="2">
        <v>39</v>
      </c>
      <c r="C20" s="2">
        <v>9</v>
      </c>
      <c r="D20" s="2">
        <v>48</v>
      </c>
      <c r="E20" s="9">
        <f t="shared" si="0"/>
        <v>0.1875</v>
      </c>
      <c r="F20" s="11">
        <f t="shared" si="1"/>
        <v>12</v>
      </c>
      <c r="G20" s="9"/>
      <c r="I20" s="4" t="s">
        <v>34</v>
      </c>
      <c r="J20" s="2">
        <v>41</v>
      </c>
      <c r="K20" s="2">
        <v>7</v>
      </c>
      <c r="L20" s="2">
        <v>48</v>
      </c>
      <c r="M20" s="9">
        <f t="shared" si="2"/>
        <v>0.14583333333333334</v>
      </c>
      <c r="N20" s="10">
        <f t="shared" si="3"/>
        <v>4.1666666666666657E-2</v>
      </c>
      <c r="O20" s="11">
        <f t="shared" si="4"/>
        <v>18</v>
      </c>
      <c r="P20" s="11">
        <f t="shared" si="5"/>
        <v>7</v>
      </c>
    </row>
    <row r="21" spans="1:16">
      <c r="A21" s="4" t="s">
        <v>30</v>
      </c>
      <c r="B21" s="2">
        <v>66</v>
      </c>
      <c r="C21" s="2">
        <v>14</v>
      </c>
      <c r="D21" s="2">
        <v>80</v>
      </c>
      <c r="E21" s="9">
        <f t="shared" si="0"/>
        <v>0.17499999999999999</v>
      </c>
      <c r="F21" s="11">
        <f t="shared" si="1"/>
        <v>17</v>
      </c>
      <c r="G21" s="9"/>
      <c r="I21" s="4" t="s">
        <v>30</v>
      </c>
      <c r="J21" s="2">
        <v>59</v>
      </c>
      <c r="K21" s="2">
        <v>21</v>
      </c>
      <c r="L21" s="2">
        <v>80</v>
      </c>
      <c r="M21" s="9">
        <f t="shared" si="2"/>
        <v>0.26250000000000001</v>
      </c>
      <c r="N21" s="10">
        <f t="shared" si="3"/>
        <v>-8.7500000000000022E-2</v>
      </c>
      <c r="O21" s="11">
        <f t="shared" si="4"/>
        <v>2</v>
      </c>
      <c r="P21" s="11">
        <f t="shared" si="5"/>
        <v>17</v>
      </c>
    </row>
    <row r="22" spans="1:16">
      <c r="A22" s="4" t="s">
        <v>16</v>
      </c>
      <c r="B22" s="2">
        <v>51</v>
      </c>
      <c r="C22" s="2">
        <v>13</v>
      </c>
      <c r="D22" s="2">
        <v>64</v>
      </c>
      <c r="E22" s="9">
        <f t="shared" si="0"/>
        <v>0.203125</v>
      </c>
      <c r="F22" s="11">
        <f t="shared" si="1"/>
        <v>11</v>
      </c>
      <c r="G22" s="9"/>
      <c r="I22" s="4" t="s">
        <v>16</v>
      </c>
      <c r="J22" s="2">
        <v>50</v>
      </c>
      <c r="K22" s="2">
        <v>14</v>
      </c>
      <c r="L22" s="2">
        <v>64</v>
      </c>
      <c r="M22" s="9">
        <f t="shared" si="2"/>
        <v>0.21875</v>
      </c>
      <c r="N22" s="10">
        <f t="shared" si="3"/>
        <v>-1.5625E-2</v>
      </c>
      <c r="O22" s="11">
        <f t="shared" si="4"/>
        <v>11</v>
      </c>
      <c r="P22" s="11">
        <f t="shared" si="5"/>
        <v>13</v>
      </c>
    </row>
    <row r="23" spans="1:16">
      <c r="A23" s="4" t="s">
        <v>26</v>
      </c>
      <c r="B23" s="2">
        <v>65</v>
      </c>
      <c r="C23" s="2">
        <v>15</v>
      </c>
      <c r="D23" s="2">
        <v>80</v>
      </c>
      <c r="E23" s="9">
        <f t="shared" si="0"/>
        <v>0.1875</v>
      </c>
      <c r="F23" s="11">
        <f t="shared" si="1"/>
        <v>12</v>
      </c>
      <c r="G23" s="9"/>
      <c r="I23" s="4" t="s">
        <v>26</v>
      </c>
      <c r="J23" s="2">
        <v>70</v>
      </c>
      <c r="K23" s="2">
        <v>10</v>
      </c>
      <c r="L23" s="2">
        <v>80</v>
      </c>
      <c r="M23" s="9">
        <f t="shared" si="2"/>
        <v>0.125</v>
      </c>
      <c r="N23" s="10">
        <f t="shared" si="3"/>
        <v>6.25E-2</v>
      </c>
      <c r="O23" s="11">
        <f t="shared" si="4"/>
        <v>19</v>
      </c>
      <c r="P23" s="11">
        <f t="shared" si="5"/>
        <v>4</v>
      </c>
    </row>
    <row r="24" spans="1:16">
      <c r="A24" s="4" t="s">
        <v>21</v>
      </c>
      <c r="B24" s="2">
        <v>58</v>
      </c>
      <c r="C24" s="2">
        <v>22</v>
      </c>
      <c r="D24" s="2">
        <v>80</v>
      </c>
      <c r="E24" s="9">
        <f t="shared" si="0"/>
        <v>0.27500000000000002</v>
      </c>
      <c r="F24" s="11">
        <f t="shared" si="1"/>
        <v>3</v>
      </c>
      <c r="G24" s="9"/>
      <c r="I24" s="4" t="s">
        <v>21</v>
      </c>
      <c r="J24" s="2">
        <v>60</v>
      </c>
      <c r="K24" s="2">
        <v>20</v>
      </c>
      <c r="L24" s="2">
        <v>80</v>
      </c>
      <c r="M24" s="9">
        <f t="shared" si="2"/>
        <v>0.25</v>
      </c>
      <c r="N24" s="10">
        <f t="shared" si="3"/>
        <v>2.5000000000000022E-2</v>
      </c>
      <c r="O24" s="11">
        <f t="shared" si="4"/>
        <v>3</v>
      </c>
      <c r="P24" s="11">
        <f t="shared" si="5"/>
        <v>9</v>
      </c>
    </row>
    <row r="25" spans="1:16">
      <c r="A25" s="4" t="s">
        <v>25</v>
      </c>
      <c r="B25" s="2">
        <v>62</v>
      </c>
      <c r="C25" s="2">
        <v>18</v>
      </c>
      <c r="D25" s="2">
        <v>80</v>
      </c>
      <c r="E25" s="9">
        <f t="shared" si="0"/>
        <v>0.22500000000000001</v>
      </c>
      <c r="F25" s="11">
        <f t="shared" si="1"/>
        <v>10</v>
      </c>
      <c r="G25" s="9"/>
      <c r="I25" s="4" t="s">
        <v>25</v>
      </c>
      <c r="J25" s="2">
        <v>63</v>
      </c>
      <c r="K25" s="2">
        <v>17</v>
      </c>
      <c r="L25" s="2">
        <v>80</v>
      </c>
      <c r="M25" s="9">
        <f t="shared" si="2"/>
        <v>0.21249999999999999</v>
      </c>
      <c r="N25" s="10">
        <f t="shared" si="3"/>
        <v>1.2500000000000011E-2</v>
      </c>
      <c r="O25" s="11">
        <f t="shared" si="4"/>
        <v>13</v>
      </c>
      <c r="P25" s="11">
        <f t="shared" si="5"/>
        <v>11</v>
      </c>
    </row>
    <row r="26" spans="1:16">
      <c r="A26" s="4" t="s">
        <v>62</v>
      </c>
      <c r="B26" s="2">
        <v>26</v>
      </c>
      <c r="C26" s="2">
        <v>6</v>
      </c>
      <c r="D26" s="2">
        <v>32</v>
      </c>
      <c r="E26" s="9">
        <f t="shared" si="0"/>
        <v>0.1875</v>
      </c>
      <c r="F26" s="11">
        <f t="shared" si="1"/>
        <v>12</v>
      </c>
      <c r="G26" s="9"/>
      <c r="I26" s="4" t="s">
        <v>62</v>
      </c>
      <c r="J26" s="2">
        <v>25</v>
      </c>
      <c r="K26" s="2">
        <v>7</v>
      </c>
      <c r="L26" s="2">
        <v>32</v>
      </c>
      <c r="M26" s="9">
        <f t="shared" si="2"/>
        <v>0.21875</v>
      </c>
      <c r="N26" s="10">
        <f t="shared" si="3"/>
        <v>-3.125E-2</v>
      </c>
      <c r="O26" s="11">
        <f t="shared" si="4"/>
        <v>11</v>
      </c>
      <c r="P26" s="11">
        <f t="shared" si="5"/>
        <v>15</v>
      </c>
    </row>
    <row r="27" spans="1:16">
      <c r="A27" s="4" t="s">
        <v>27</v>
      </c>
      <c r="B27" s="2">
        <v>26</v>
      </c>
      <c r="C27" s="2">
        <v>6</v>
      </c>
      <c r="D27" s="2">
        <v>32</v>
      </c>
      <c r="E27" s="9">
        <f t="shared" si="0"/>
        <v>0.1875</v>
      </c>
      <c r="F27" s="11">
        <f t="shared" si="1"/>
        <v>12</v>
      </c>
      <c r="G27" s="9"/>
      <c r="I27" s="4" t="s">
        <v>27</v>
      </c>
      <c r="J27" s="2">
        <v>24</v>
      </c>
      <c r="K27" s="2">
        <v>8</v>
      </c>
      <c r="L27" s="2">
        <v>32</v>
      </c>
      <c r="M27" s="9">
        <f t="shared" si="2"/>
        <v>0.25</v>
      </c>
      <c r="N27" s="10">
        <f t="shared" si="3"/>
        <v>-6.25E-2</v>
      </c>
      <c r="O27" s="11">
        <f t="shared" si="4"/>
        <v>3</v>
      </c>
      <c r="P27" s="11">
        <f t="shared" si="5"/>
        <v>16</v>
      </c>
    </row>
    <row r="28" spans="1:16">
      <c r="A28" s="4" t="s">
        <v>29</v>
      </c>
      <c r="B28" s="2">
        <v>31</v>
      </c>
      <c r="C28" s="2">
        <v>1</v>
      </c>
      <c r="D28" s="2">
        <v>32</v>
      </c>
      <c r="E28" s="9">
        <f t="shared" si="0"/>
        <v>3.125E-2</v>
      </c>
      <c r="F28" s="11">
        <f t="shared" si="1"/>
        <v>21</v>
      </c>
      <c r="G28" s="9"/>
      <c r="I28" s="4" t="s">
        <v>29</v>
      </c>
      <c r="J28" s="2">
        <v>24</v>
      </c>
      <c r="K28" s="2">
        <v>8</v>
      </c>
      <c r="L28" s="2">
        <v>32</v>
      </c>
      <c r="M28" s="9">
        <f t="shared" si="2"/>
        <v>0.25</v>
      </c>
      <c r="N28" s="10">
        <f t="shared" si="3"/>
        <v>-0.21875</v>
      </c>
      <c r="O28" s="11">
        <f t="shared" si="4"/>
        <v>3</v>
      </c>
      <c r="P28" s="11">
        <f t="shared" si="5"/>
        <v>21</v>
      </c>
    </row>
    <row r="29" spans="1:16">
      <c r="A29" s="4" t="s">
        <v>33</v>
      </c>
      <c r="B29" s="2">
        <v>37</v>
      </c>
      <c r="C29" s="2">
        <v>11</v>
      </c>
      <c r="D29" s="2">
        <v>48</v>
      </c>
      <c r="E29" s="9">
        <f t="shared" si="0"/>
        <v>0.22916666666666666</v>
      </c>
      <c r="F29" s="11">
        <f t="shared" si="1"/>
        <v>9</v>
      </c>
      <c r="G29" s="9"/>
      <c r="I29" s="4" t="s">
        <v>33</v>
      </c>
      <c r="J29" s="2">
        <v>38</v>
      </c>
      <c r="K29" s="2">
        <v>10</v>
      </c>
      <c r="L29" s="2">
        <v>48</v>
      </c>
      <c r="M29" s="9">
        <f t="shared" si="2"/>
        <v>0.20833333333333334</v>
      </c>
      <c r="N29" s="10">
        <f t="shared" si="3"/>
        <v>2.0833333333333315E-2</v>
      </c>
      <c r="O29" s="11">
        <f t="shared" si="4"/>
        <v>15</v>
      </c>
      <c r="P29" s="11">
        <f t="shared" si="5"/>
        <v>10</v>
      </c>
    </row>
    <row r="30" spans="1:16">
      <c r="A30" s="4" t="s">
        <v>72</v>
      </c>
      <c r="B30" s="2">
        <v>26</v>
      </c>
      <c r="C30" s="2">
        <v>6</v>
      </c>
      <c r="D30" s="2">
        <v>32</v>
      </c>
      <c r="E30" s="9">
        <f t="shared" si="0"/>
        <v>0.1875</v>
      </c>
      <c r="F30" s="11">
        <f t="shared" si="1"/>
        <v>12</v>
      </c>
      <c r="G30" s="9"/>
      <c r="I30" s="4" t="s">
        <v>72</v>
      </c>
      <c r="J30" s="2">
        <v>28</v>
      </c>
      <c r="K30" s="2">
        <v>4</v>
      </c>
      <c r="L30" s="2">
        <v>32</v>
      </c>
      <c r="M30" s="9">
        <f t="shared" si="2"/>
        <v>0.125</v>
      </c>
      <c r="N30" s="10">
        <f t="shared" si="3"/>
        <v>6.25E-2</v>
      </c>
      <c r="O30" s="11">
        <f t="shared" si="4"/>
        <v>19</v>
      </c>
      <c r="P30" s="11">
        <f t="shared" si="5"/>
        <v>4</v>
      </c>
    </row>
    <row r="31" spans="1:16">
      <c r="A31" s="4" t="s">
        <v>38</v>
      </c>
      <c r="B31" s="2">
        <v>1016</v>
      </c>
      <c r="C31" s="2">
        <v>264</v>
      </c>
      <c r="D31" s="2">
        <v>1280</v>
      </c>
      <c r="E31" s="9" t="str">
        <f t="shared" si="0"/>
        <v/>
      </c>
      <c r="F31" s="11" t="str">
        <f t="shared" si="1"/>
        <v/>
      </c>
      <c r="G31" s="9"/>
      <c r="I31" s="4" t="s">
        <v>38</v>
      </c>
      <c r="J31" s="2">
        <v>1016</v>
      </c>
      <c r="K31" s="2">
        <v>264</v>
      </c>
      <c r="L31" s="2">
        <v>1280</v>
      </c>
      <c r="M31" s="9" t="str">
        <f t="shared" si="2"/>
        <v/>
      </c>
      <c r="N31" s="10" t="str">
        <f t="shared" si="3"/>
        <v/>
      </c>
      <c r="O31" s="11" t="str">
        <f t="shared" si="4"/>
        <v/>
      </c>
      <c r="P31" s="11" t="str">
        <f t="shared" si="5"/>
        <v/>
      </c>
    </row>
    <row r="32" spans="1:16">
      <c r="E32" s="9" t="str">
        <f t="shared" si="0"/>
        <v/>
      </c>
      <c r="F32" s="11" t="str">
        <f t="shared" si="1"/>
        <v/>
      </c>
      <c r="G32" s="9"/>
      <c r="M32" s="9" t="str">
        <f t="shared" si="2"/>
        <v/>
      </c>
      <c r="N32" s="10" t="str">
        <f t="shared" si="3"/>
        <v/>
      </c>
      <c r="O32" s="11" t="str">
        <f t="shared" si="4"/>
        <v/>
      </c>
      <c r="P32" s="11" t="str">
        <f t="shared" si="5"/>
        <v/>
      </c>
    </row>
    <row r="33" spans="5:16">
      <c r="E33" s="9" t="str">
        <f t="shared" si="0"/>
        <v/>
      </c>
      <c r="F33" s="11" t="str">
        <f t="shared" si="1"/>
        <v/>
      </c>
      <c r="M33" s="9" t="str">
        <f t="shared" si="2"/>
        <v/>
      </c>
      <c r="N33" s="10" t="str">
        <f t="shared" si="3"/>
        <v/>
      </c>
      <c r="O33" s="11" t="str">
        <f t="shared" si="4"/>
        <v/>
      </c>
      <c r="P33" s="11" t="str">
        <f t="shared" si="5"/>
        <v/>
      </c>
    </row>
    <row r="34" spans="5:16">
      <c r="E34" s="9" t="str">
        <f t="shared" si="0"/>
        <v/>
      </c>
      <c r="F34" s="11"/>
      <c r="M34" s="9" t="str">
        <f t="shared" si="2"/>
        <v/>
      </c>
      <c r="N34" s="10" t="str">
        <f t="shared" si="3"/>
        <v/>
      </c>
      <c r="O34" s="11"/>
      <c r="P34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U37"/>
  <sheetViews>
    <sheetView workbookViewId="0">
      <selection activeCell="I22" sqref="I22"/>
    </sheetView>
  </sheetViews>
  <sheetFormatPr defaultRowHeight="12.75"/>
  <cols>
    <col min="1" max="1" width="16.28515625" customWidth="1"/>
    <col min="2" max="18" width="6.28515625" customWidth="1"/>
  </cols>
  <sheetData>
    <row r="3" spans="1:21">
      <c r="A3" s="3" t="s">
        <v>65</v>
      </c>
      <c r="B3" s="3" t="s">
        <v>56</v>
      </c>
    </row>
    <row r="4" spans="1:21">
      <c r="A4" s="3" t="s">
        <v>39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 t="s">
        <v>38</v>
      </c>
    </row>
    <row r="5" spans="1:21">
      <c r="A5" s="4">
        <v>2012</v>
      </c>
      <c r="B5" s="6">
        <v>91.583333333333329</v>
      </c>
      <c r="C5" s="6">
        <v>82.25</v>
      </c>
      <c r="D5" s="6">
        <v>80.833333333333329</v>
      </c>
      <c r="E5" s="6">
        <v>91.666666666666671</v>
      </c>
      <c r="F5" s="6">
        <v>87</v>
      </c>
      <c r="G5" s="6">
        <v>84.333333333333329</v>
      </c>
      <c r="H5" s="6">
        <v>87.666666666666671</v>
      </c>
      <c r="I5" s="6">
        <v>80.333333333333329</v>
      </c>
      <c r="J5" s="6">
        <v>91</v>
      </c>
      <c r="K5" s="6">
        <v>84.083333333333329</v>
      </c>
      <c r="L5" s="6">
        <v>79.416666666666671</v>
      </c>
      <c r="M5" s="6">
        <v>91.5</v>
      </c>
      <c r="N5" s="6">
        <v>83.416666666666671</v>
      </c>
      <c r="O5" s="6">
        <v>86.9</v>
      </c>
      <c r="P5" s="6">
        <v>85.666666666666671</v>
      </c>
      <c r="Q5" s="6">
        <v>92.666666666666671</v>
      </c>
      <c r="R5" s="6">
        <v>86.263157894736835</v>
      </c>
      <c r="T5" s="6">
        <f>AVERAGE(B5:F5)</f>
        <v>86.666666666666657</v>
      </c>
      <c r="U5" s="8">
        <f>COUNTIF(B5:Q5, "&lt;80")</f>
        <v>1</v>
      </c>
    </row>
    <row r="6" spans="1:21">
      <c r="A6" s="4">
        <v>2013</v>
      </c>
      <c r="B6" s="6">
        <v>89.625</v>
      </c>
      <c r="C6" s="6">
        <v>87.625</v>
      </c>
      <c r="D6" s="6">
        <v>77.9375</v>
      </c>
      <c r="E6" s="6">
        <v>92.9375</v>
      </c>
      <c r="F6" s="6">
        <v>90.5625</v>
      </c>
      <c r="G6" s="6">
        <v>83</v>
      </c>
      <c r="H6" s="6">
        <v>80.3125</v>
      </c>
      <c r="I6" s="6">
        <v>83.8125</v>
      </c>
      <c r="J6" s="6">
        <v>89.5</v>
      </c>
      <c r="K6" s="6">
        <v>78.875</v>
      </c>
      <c r="L6" s="6">
        <v>85.6875</v>
      </c>
      <c r="M6" s="6">
        <v>79.125</v>
      </c>
      <c r="N6" s="6">
        <v>86.6875</v>
      </c>
      <c r="O6" s="6">
        <v>90.5</v>
      </c>
      <c r="P6" s="6">
        <v>93.4375</v>
      </c>
      <c r="Q6" s="6">
        <v>75.875</v>
      </c>
      <c r="R6" s="6">
        <v>85.34375</v>
      </c>
      <c r="T6" s="6">
        <f>AVERAGE(B6:F6)</f>
        <v>87.737499999999997</v>
      </c>
      <c r="U6" s="8">
        <f t="shared" ref="U6:U10" si="0">COUNTIF(B6:Q6, "&lt;80")</f>
        <v>4</v>
      </c>
    </row>
    <row r="7" spans="1:21">
      <c r="A7" s="4">
        <v>2014</v>
      </c>
      <c r="B7" s="6">
        <v>82.875</v>
      </c>
      <c r="C7" s="6">
        <v>80.75</v>
      </c>
      <c r="D7" s="6">
        <v>81.375</v>
      </c>
      <c r="E7" s="6">
        <v>85.75</v>
      </c>
      <c r="F7" s="6">
        <v>82.8125</v>
      </c>
      <c r="G7" s="6">
        <v>86.6875</v>
      </c>
      <c r="H7" s="6">
        <v>75.75</v>
      </c>
      <c r="I7" s="6">
        <v>95.1875</v>
      </c>
      <c r="J7" s="6">
        <v>81.5625</v>
      </c>
      <c r="K7" s="6">
        <v>83.4375</v>
      </c>
      <c r="L7" s="6">
        <v>76.1875</v>
      </c>
      <c r="M7" s="6">
        <v>84.3125</v>
      </c>
      <c r="N7" s="6">
        <v>92.5</v>
      </c>
      <c r="O7" s="6">
        <v>87.25</v>
      </c>
      <c r="P7" s="6">
        <v>77.6875</v>
      </c>
      <c r="Q7" s="6">
        <v>76</v>
      </c>
      <c r="R7" s="6">
        <v>83.1328125</v>
      </c>
      <c r="T7" s="6">
        <f t="shared" ref="T7:T10" si="1">AVERAGE(B7:F7)</f>
        <v>82.712500000000006</v>
      </c>
      <c r="U7" s="8">
        <f t="shared" si="0"/>
        <v>4</v>
      </c>
    </row>
    <row r="8" spans="1:21">
      <c r="A8" s="4">
        <v>2015</v>
      </c>
      <c r="B8" s="6">
        <v>82.3125</v>
      </c>
      <c r="C8" s="6">
        <v>80.1875</v>
      </c>
      <c r="D8" s="6">
        <v>89.625</v>
      </c>
      <c r="E8" s="6">
        <v>71.9375</v>
      </c>
      <c r="F8" s="6">
        <v>85.8125</v>
      </c>
      <c r="G8" s="6">
        <v>89.75</v>
      </c>
      <c r="H8" s="6">
        <v>82.9375</v>
      </c>
      <c r="I8" s="6">
        <v>87.9375</v>
      </c>
      <c r="J8" s="6">
        <v>87.4375</v>
      </c>
      <c r="K8" s="6">
        <v>81.375</v>
      </c>
      <c r="L8" s="6">
        <v>71.6875</v>
      </c>
      <c r="M8" s="6">
        <v>86.0625</v>
      </c>
      <c r="N8" s="6">
        <v>87.4375</v>
      </c>
      <c r="O8" s="6">
        <v>83.125</v>
      </c>
      <c r="P8" s="6">
        <v>97.5625</v>
      </c>
      <c r="Q8" s="6">
        <v>85.1875</v>
      </c>
      <c r="R8" s="6">
        <v>84.3984375</v>
      </c>
      <c r="T8" s="6">
        <f t="shared" si="1"/>
        <v>81.974999999999994</v>
      </c>
      <c r="U8" s="8">
        <f t="shared" si="0"/>
        <v>2</v>
      </c>
    </row>
    <row r="9" spans="1:21">
      <c r="A9" s="4">
        <v>2016</v>
      </c>
      <c r="B9" s="6">
        <v>87.875</v>
      </c>
      <c r="C9" s="6">
        <v>86.875</v>
      </c>
      <c r="D9" s="6">
        <v>90.9375</v>
      </c>
      <c r="E9" s="6">
        <v>79.6875</v>
      </c>
      <c r="F9" s="6">
        <v>81.375</v>
      </c>
      <c r="G9" s="6">
        <v>78.3125</v>
      </c>
      <c r="H9" s="6">
        <v>83.4375</v>
      </c>
      <c r="I9" s="6">
        <v>82.0625</v>
      </c>
      <c r="J9" s="6">
        <v>83.875</v>
      </c>
      <c r="K9" s="6">
        <v>86.25</v>
      </c>
      <c r="L9" s="6">
        <v>78.75</v>
      </c>
      <c r="M9" s="6">
        <v>86.6875</v>
      </c>
      <c r="N9" s="6">
        <v>81.125</v>
      </c>
      <c r="O9" s="6">
        <v>74</v>
      </c>
      <c r="P9" s="6">
        <v>83.75</v>
      </c>
      <c r="Q9" s="6">
        <v>84.25</v>
      </c>
      <c r="R9" s="6">
        <v>83.078125</v>
      </c>
      <c r="T9" s="6">
        <f t="shared" si="1"/>
        <v>85.35</v>
      </c>
      <c r="U9" s="8">
        <f t="shared" si="0"/>
        <v>4</v>
      </c>
    </row>
    <row r="10" spans="1:21">
      <c r="A10" s="4">
        <v>2017</v>
      </c>
      <c r="B10" s="6">
        <v>74.4375</v>
      </c>
      <c r="C10" s="6">
        <v>77</v>
      </c>
      <c r="D10" s="6">
        <v>79.5</v>
      </c>
      <c r="E10" s="6">
        <v>78.625</v>
      </c>
      <c r="F10" s="6">
        <v>77.75</v>
      </c>
      <c r="G10" s="6">
        <v>81.25</v>
      </c>
      <c r="H10" s="6">
        <v>79</v>
      </c>
      <c r="I10" s="6">
        <v>79.75</v>
      </c>
      <c r="J10" s="6">
        <v>75.375</v>
      </c>
      <c r="K10" s="6">
        <v>79.3125</v>
      </c>
      <c r="L10" s="6">
        <v>77.6875</v>
      </c>
      <c r="M10" s="6">
        <v>84.75</v>
      </c>
      <c r="N10" s="6">
        <v>85.0625</v>
      </c>
      <c r="O10" s="6">
        <v>82.0625</v>
      </c>
      <c r="P10" s="6">
        <v>78.6875</v>
      </c>
      <c r="Q10" s="6">
        <v>71.375</v>
      </c>
      <c r="R10" s="6">
        <v>78.8515625</v>
      </c>
      <c r="T10" s="6">
        <f t="shared" si="1"/>
        <v>77.462500000000006</v>
      </c>
      <c r="U10" s="8">
        <f t="shared" si="0"/>
        <v>12</v>
      </c>
    </row>
    <row r="11" spans="1:21">
      <c r="A11" s="4" t="s">
        <v>38</v>
      </c>
      <c r="B11" s="6">
        <v>84.489130434782609</v>
      </c>
      <c r="C11" s="6">
        <v>82.456521739130437</v>
      </c>
      <c r="D11" s="6">
        <v>83.478260869565219</v>
      </c>
      <c r="E11" s="6">
        <v>83.076086956521735</v>
      </c>
      <c r="F11" s="6">
        <v>84.097826086956516</v>
      </c>
      <c r="G11" s="6">
        <v>83.869565217391298</v>
      </c>
      <c r="H11" s="6">
        <v>81.25</v>
      </c>
      <c r="I11" s="6">
        <v>85.043478260869563</v>
      </c>
      <c r="J11" s="6">
        <v>84.521739130434781</v>
      </c>
      <c r="K11" s="6">
        <v>82.141304347826093</v>
      </c>
      <c r="L11" s="6">
        <v>78.184782608695656</v>
      </c>
      <c r="M11" s="6">
        <v>85.141304347826093</v>
      </c>
      <c r="N11" s="6">
        <v>86.152173913043484</v>
      </c>
      <c r="O11" s="6">
        <v>83.777777777777771</v>
      </c>
      <c r="P11" s="6">
        <v>86.152173913043484</v>
      </c>
      <c r="Q11" s="6">
        <v>80.380434782608702</v>
      </c>
      <c r="R11" s="6">
        <v>83.387755102040813</v>
      </c>
    </row>
    <row r="15" spans="1:21">
      <c r="A15" s="3" t="s">
        <v>55</v>
      </c>
      <c r="B15" t="s">
        <v>58</v>
      </c>
    </row>
    <row r="17" spans="1:20">
      <c r="A17" s="3" t="s">
        <v>59</v>
      </c>
      <c r="B17" s="3" t="s">
        <v>56</v>
      </c>
    </row>
    <row r="18" spans="1:20">
      <c r="A18" s="3" t="s">
        <v>39</v>
      </c>
      <c r="B18">
        <v>1</v>
      </c>
      <c r="C18">
        <v>2</v>
      </c>
      <c r="D18">
        <v>3</v>
      </c>
      <c r="E18">
        <v>4</v>
      </c>
      <c r="F18">
        <v>5</v>
      </c>
      <c r="G18">
        <v>6</v>
      </c>
      <c r="H18">
        <v>7</v>
      </c>
      <c r="I18">
        <v>8</v>
      </c>
      <c r="J18">
        <v>9</v>
      </c>
      <c r="K18">
        <v>10</v>
      </c>
      <c r="L18">
        <v>11</v>
      </c>
      <c r="M18">
        <v>12</v>
      </c>
      <c r="N18">
        <v>13</v>
      </c>
      <c r="O18">
        <v>14</v>
      </c>
      <c r="P18">
        <v>15</v>
      </c>
      <c r="Q18">
        <v>16</v>
      </c>
      <c r="R18" t="s">
        <v>38</v>
      </c>
    </row>
    <row r="19" spans="1:20">
      <c r="A19" s="4">
        <v>2012</v>
      </c>
      <c r="B19" s="2">
        <v>5</v>
      </c>
      <c r="C19" s="2">
        <v>2</v>
      </c>
      <c r="D19" s="2">
        <v>2</v>
      </c>
      <c r="E19" s="2">
        <v>4</v>
      </c>
      <c r="F19" s="2">
        <v>4</v>
      </c>
      <c r="G19" s="2">
        <v>2</v>
      </c>
      <c r="H19" s="2">
        <v>3</v>
      </c>
      <c r="I19" s="2">
        <v>1</v>
      </c>
      <c r="J19" s="2">
        <v>3</v>
      </c>
      <c r="K19" s="2">
        <v>3</v>
      </c>
      <c r="L19" s="2">
        <v>2</v>
      </c>
      <c r="M19" s="2">
        <v>5</v>
      </c>
      <c r="N19" s="2">
        <v>3</v>
      </c>
      <c r="O19" s="2">
        <v>3</v>
      </c>
      <c r="P19" s="2">
        <v>2</v>
      </c>
      <c r="Q19" s="2">
        <v>6</v>
      </c>
      <c r="R19" s="2">
        <v>50</v>
      </c>
      <c r="T19">
        <f>SUM(B19:I19)</f>
        <v>23</v>
      </c>
    </row>
    <row r="20" spans="1:20">
      <c r="A20" s="4">
        <v>2013</v>
      </c>
      <c r="B20" s="2">
        <v>3</v>
      </c>
      <c r="C20" s="2">
        <v>5</v>
      </c>
      <c r="D20" s="2">
        <v>4</v>
      </c>
      <c r="E20" s="2">
        <v>6</v>
      </c>
      <c r="F20" s="2">
        <v>6</v>
      </c>
      <c r="G20" s="2">
        <v>1</v>
      </c>
      <c r="H20" s="2">
        <v>4</v>
      </c>
      <c r="I20" s="2">
        <v>3</v>
      </c>
      <c r="J20" s="2">
        <v>6</v>
      </c>
      <c r="K20" s="2">
        <v>3</v>
      </c>
      <c r="L20" s="2">
        <v>3</v>
      </c>
      <c r="M20" s="2">
        <v>2</v>
      </c>
      <c r="N20" s="2">
        <v>6</v>
      </c>
      <c r="O20" s="2">
        <v>6</v>
      </c>
      <c r="P20" s="2">
        <v>3</v>
      </c>
      <c r="Q20" s="2">
        <v>2</v>
      </c>
      <c r="R20" s="2">
        <v>63</v>
      </c>
      <c r="T20">
        <f t="shared" ref="T20:T24" si="2">SUM(B20:I20)</f>
        <v>32</v>
      </c>
    </row>
    <row r="21" spans="1:20">
      <c r="A21" s="4">
        <v>2014</v>
      </c>
      <c r="B21" s="2">
        <v>4</v>
      </c>
      <c r="C21" s="2">
        <v>3</v>
      </c>
      <c r="D21" s="2">
        <v>2</v>
      </c>
      <c r="E21" s="2">
        <v>3</v>
      </c>
      <c r="F21" s="2">
        <v>2</v>
      </c>
      <c r="G21" s="2">
        <v>5</v>
      </c>
      <c r="H21" s="2">
        <v>1</v>
      </c>
      <c r="I21" s="2">
        <v>6</v>
      </c>
      <c r="J21" s="2">
        <v>1</v>
      </c>
      <c r="K21" s="2">
        <v>3</v>
      </c>
      <c r="L21" s="2">
        <v>3</v>
      </c>
      <c r="M21" s="2">
        <v>4</v>
      </c>
      <c r="N21" s="2">
        <v>6</v>
      </c>
      <c r="O21" s="2">
        <v>3</v>
      </c>
      <c r="P21" s="2">
        <v>3</v>
      </c>
      <c r="Q21" s="2">
        <v>3</v>
      </c>
      <c r="R21" s="2">
        <v>52</v>
      </c>
      <c r="T21">
        <f t="shared" si="2"/>
        <v>26</v>
      </c>
    </row>
    <row r="22" spans="1:20">
      <c r="A22" s="4">
        <v>2015</v>
      </c>
      <c r="B22" s="2">
        <v>3</v>
      </c>
      <c r="C22" s="2">
        <v>3</v>
      </c>
      <c r="D22" s="2">
        <v>4</v>
      </c>
      <c r="E22" s="2">
        <v>1</v>
      </c>
      <c r="F22" s="2">
        <v>2</v>
      </c>
      <c r="G22" s="2">
        <v>4</v>
      </c>
      <c r="H22" s="2">
        <v>2</v>
      </c>
      <c r="I22" s="2">
        <v>6</v>
      </c>
      <c r="J22" s="2">
        <v>3</v>
      </c>
      <c r="K22" s="2">
        <v>3</v>
      </c>
      <c r="L22" s="2">
        <v>2</v>
      </c>
      <c r="M22" s="2">
        <v>2</v>
      </c>
      <c r="N22" s="2">
        <v>4</v>
      </c>
      <c r="O22" s="2">
        <v>5</v>
      </c>
      <c r="P22" s="2">
        <v>6</v>
      </c>
      <c r="Q22" s="2">
        <v>4</v>
      </c>
      <c r="R22" s="2">
        <v>54</v>
      </c>
      <c r="T22">
        <f t="shared" si="2"/>
        <v>25</v>
      </c>
    </row>
    <row r="23" spans="1:20">
      <c r="A23" s="4">
        <v>2016</v>
      </c>
      <c r="B23" s="2">
        <v>5</v>
      </c>
      <c r="C23" s="2">
        <v>5</v>
      </c>
      <c r="D23" s="2">
        <v>6</v>
      </c>
      <c r="E23" s="2">
        <v>2</v>
      </c>
      <c r="F23" s="2">
        <v>3</v>
      </c>
      <c r="G23" s="2">
        <v>3</v>
      </c>
      <c r="H23" s="2">
        <v>2</v>
      </c>
      <c r="I23" s="2">
        <v>2</v>
      </c>
      <c r="J23" s="2">
        <v>3</v>
      </c>
      <c r="K23" s="2">
        <v>4</v>
      </c>
      <c r="L23" s="2">
        <v>2</v>
      </c>
      <c r="M23" s="2">
        <v>6</v>
      </c>
      <c r="N23" s="2">
        <v>3</v>
      </c>
      <c r="O23" s="2">
        <v>1</v>
      </c>
      <c r="P23" s="2">
        <v>1</v>
      </c>
      <c r="Q23" s="2">
        <v>5</v>
      </c>
      <c r="R23" s="2">
        <v>53</v>
      </c>
      <c r="T23">
        <f t="shared" si="2"/>
        <v>28</v>
      </c>
    </row>
    <row r="24" spans="1:20">
      <c r="A24" s="4">
        <v>2017</v>
      </c>
      <c r="B24" s="2">
        <v>2</v>
      </c>
      <c r="C24" s="2">
        <v>1</v>
      </c>
      <c r="D24" s="2">
        <v>3</v>
      </c>
      <c r="E24" s="2">
        <v>2</v>
      </c>
      <c r="F24" s="2">
        <v>1</v>
      </c>
      <c r="G24" s="2">
        <v>5</v>
      </c>
      <c r="H24" s="2">
        <v>2</v>
      </c>
      <c r="I24" s="2">
        <v>2</v>
      </c>
      <c r="J24" s="2"/>
      <c r="K24" s="2">
        <v>1</v>
      </c>
      <c r="L24" s="2">
        <v>3</v>
      </c>
      <c r="M24" s="2">
        <v>4</v>
      </c>
      <c r="N24" s="2">
        <v>4</v>
      </c>
      <c r="O24" s="2">
        <v>4</v>
      </c>
      <c r="P24" s="2">
        <v>5</v>
      </c>
      <c r="Q24" s="2">
        <v>3</v>
      </c>
      <c r="R24" s="2">
        <v>42</v>
      </c>
      <c r="T24">
        <f t="shared" si="2"/>
        <v>18</v>
      </c>
    </row>
    <row r="25" spans="1:20">
      <c r="A25" s="4" t="s">
        <v>38</v>
      </c>
      <c r="B25" s="2">
        <v>22</v>
      </c>
      <c r="C25" s="2">
        <v>19</v>
      </c>
      <c r="D25" s="2">
        <v>21</v>
      </c>
      <c r="E25" s="2">
        <v>18</v>
      </c>
      <c r="F25" s="2">
        <v>18</v>
      </c>
      <c r="G25" s="2">
        <v>20</v>
      </c>
      <c r="H25" s="2">
        <v>14</v>
      </c>
      <c r="I25" s="2">
        <v>20</v>
      </c>
      <c r="J25" s="2">
        <v>16</v>
      </c>
      <c r="K25" s="2">
        <v>17</v>
      </c>
      <c r="L25" s="2">
        <v>15</v>
      </c>
      <c r="M25" s="2">
        <v>23</v>
      </c>
      <c r="N25" s="2">
        <v>26</v>
      </c>
      <c r="O25" s="2">
        <v>22</v>
      </c>
      <c r="P25" s="2">
        <v>20</v>
      </c>
      <c r="Q25" s="2">
        <v>23</v>
      </c>
      <c r="R25" s="2">
        <v>314</v>
      </c>
    </row>
    <row r="26" spans="1:20">
      <c r="B26" s="6">
        <f>AVERAGE(B19:B24)</f>
        <v>3.6666666666666665</v>
      </c>
      <c r="C26" s="6">
        <f t="shared" ref="C26:Q26" si="3">AVERAGE(C19:C24)</f>
        <v>3.1666666666666665</v>
      </c>
      <c r="D26" s="6">
        <f t="shared" si="3"/>
        <v>3.5</v>
      </c>
      <c r="E26" s="6">
        <f t="shared" si="3"/>
        <v>3</v>
      </c>
      <c r="F26" s="6">
        <f t="shared" si="3"/>
        <v>3</v>
      </c>
      <c r="G26" s="6">
        <f t="shared" si="3"/>
        <v>3.3333333333333335</v>
      </c>
      <c r="H26" s="6">
        <f t="shared" si="3"/>
        <v>2.3333333333333335</v>
      </c>
      <c r="I26" s="6">
        <f t="shared" si="3"/>
        <v>3.3333333333333335</v>
      </c>
      <c r="J26" s="6">
        <f t="shared" si="3"/>
        <v>3.2</v>
      </c>
      <c r="K26" s="6">
        <f t="shared" si="3"/>
        <v>2.8333333333333335</v>
      </c>
      <c r="L26" s="6">
        <f t="shared" si="3"/>
        <v>2.5</v>
      </c>
      <c r="M26" s="6">
        <f t="shared" si="3"/>
        <v>3.8333333333333335</v>
      </c>
      <c r="N26" s="6">
        <f>AVERAGE(N19:N24)</f>
        <v>4.333333333333333</v>
      </c>
      <c r="O26" s="6">
        <f t="shared" si="3"/>
        <v>3.6666666666666665</v>
      </c>
      <c r="P26" s="6">
        <f t="shared" si="3"/>
        <v>3.3333333333333335</v>
      </c>
      <c r="Q26" s="6">
        <f t="shared" si="3"/>
        <v>3.8333333333333335</v>
      </c>
    </row>
    <row r="28" spans="1:20">
      <c r="A28" s="8" t="s">
        <v>73</v>
      </c>
    </row>
    <row r="30" spans="1:20">
      <c r="A30" s="15" t="s">
        <v>39</v>
      </c>
      <c r="B30" s="15">
        <v>1</v>
      </c>
      <c r="C30" s="15">
        <v>2</v>
      </c>
      <c r="D30" s="15">
        <v>3</v>
      </c>
      <c r="E30" s="15">
        <v>4</v>
      </c>
      <c r="F30" s="15">
        <v>5</v>
      </c>
      <c r="G30" s="15">
        <v>6</v>
      </c>
      <c r="H30" s="15">
        <v>7</v>
      </c>
      <c r="I30" s="15">
        <v>8</v>
      </c>
      <c r="J30" s="15">
        <v>9</v>
      </c>
      <c r="K30" s="15">
        <v>10</v>
      </c>
      <c r="L30" s="15">
        <v>11</v>
      </c>
      <c r="M30" s="15">
        <v>12</v>
      </c>
      <c r="N30" s="15">
        <v>13</v>
      </c>
      <c r="O30" s="15">
        <v>14</v>
      </c>
      <c r="P30" s="15">
        <v>15</v>
      </c>
      <c r="Q30" s="15">
        <v>16</v>
      </c>
      <c r="R30" s="15" t="s">
        <v>38</v>
      </c>
    </row>
    <row r="31" spans="1:20">
      <c r="A31" s="4">
        <v>2012</v>
      </c>
      <c r="B31" s="6">
        <f>B19/12</f>
        <v>0.41666666666666669</v>
      </c>
      <c r="C31" s="6">
        <f t="shared" ref="C31:Q31" si="4">C19/12</f>
        <v>0.16666666666666666</v>
      </c>
      <c r="D31" s="6">
        <f t="shared" si="4"/>
        <v>0.16666666666666666</v>
      </c>
      <c r="E31" s="6">
        <f t="shared" si="4"/>
        <v>0.33333333333333331</v>
      </c>
      <c r="F31" s="6">
        <f t="shared" si="4"/>
        <v>0.33333333333333331</v>
      </c>
      <c r="G31" s="6">
        <f t="shared" si="4"/>
        <v>0.16666666666666666</v>
      </c>
      <c r="H31" s="6">
        <f t="shared" si="4"/>
        <v>0.25</v>
      </c>
      <c r="I31" s="6">
        <f t="shared" si="4"/>
        <v>8.3333333333333329E-2</v>
      </c>
      <c r="J31" s="6">
        <f t="shared" si="4"/>
        <v>0.25</v>
      </c>
      <c r="K31" s="6">
        <f t="shared" si="4"/>
        <v>0.25</v>
      </c>
      <c r="L31" s="6">
        <f t="shared" si="4"/>
        <v>0.16666666666666666</v>
      </c>
      <c r="M31" s="6">
        <f t="shared" si="4"/>
        <v>0.41666666666666669</v>
      </c>
      <c r="N31" s="6">
        <f t="shared" si="4"/>
        <v>0.25</v>
      </c>
      <c r="O31" s="6">
        <f t="shared" si="4"/>
        <v>0.25</v>
      </c>
      <c r="P31" s="6">
        <f t="shared" si="4"/>
        <v>0.16666666666666666</v>
      </c>
      <c r="Q31" s="6">
        <f t="shared" si="4"/>
        <v>0.5</v>
      </c>
      <c r="R31" s="6">
        <f>R19/(12*16)</f>
        <v>0.26041666666666669</v>
      </c>
    </row>
    <row r="32" spans="1:20">
      <c r="A32" s="4">
        <v>2013</v>
      </c>
      <c r="B32" s="6">
        <f>B20/16</f>
        <v>0.1875</v>
      </c>
      <c r="C32" s="6">
        <f t="shared" ref="C32:Q32" si="5">C20/16</f>
        <v>0.3125</v>
      </c>
      <c r="D32" s="6">
        <f t="shared" si="5"/>
        <v>0.25</v>
      </c>
      <c r="E32" s="6">
        <f t="shared" si="5"/>
        <v>0.375</v>
      </c>
      <c r="F32" s="6">
        <f t="shared" si="5"/>
        <v>0.375</v>
      </c>
      <c r="G32" s="6">
        <f t="shared" si="5"/>
        <v>6.25E-2</v>
      </c>
      <c r="H32" s="6">
        <f t="shared" si="5"/>
        <v>0.25</v>
      </c>
      <c r="I32" s="6">
        <f t="shared" si="5"/>
        <v>0.1875</v>
      </c>
      <c r="J32" s="6">
        <f t="shared" si="5"/>
        <v>0.375</v>
      </c>
      <c r="K32" s="6">
        <f t="shared" si="5"/>
        <v>0.1875</v>
      </c>
      <c r="L32" s="6">
        <f t="shared" si="5"/>
        <v>0.1875</v>
      </c>
      <c r="M32" s="6">
        <f t="shared" si="5"/>
        <v>0.125</v>
      </c>
      <c r="N32" s="6">
        <f t="shared" si="5"/>
        <v>0.375</v>
      </c>
      <c r="O32" s="6">
        <f t="shared" si="5"/>
        <v>0.375</v>
      </c>
      <c r="P32" s="6">
        <f t="shared" si="5"/>
        <v>0.1875</v>
      </c>
      <c r="Q32" s="6">
        <f t="shared" si="5"/>
        <v>0.125</v>
      </c>
      <c r="R32" s="6">
        <f>R20/(16*16)</f>
        <v>0.24609375</v>
      </c>
    </row>
    <row r="33" spans="1:18">
      <c r="A33" s="4">
        <v>2014</v>
      </c>
      <c r="B33" s="6">
        <f t="shared" ref="B33:Q36" si="6">B21/16</f>
        <v>0.25</v>
      </c>
      <c r="C33" s="6">
        <f t="shared" si="6"/>
        <v>0.1875</v>
      </c>
      <c r="D33" s="6">
        <f t="shared" si="6"/>
        <v>0.125</v>
      </c>
      <c r="E33" s="6">
        <f t="shared" si="6"/>
        <v>0.1875</v>
      </c>
      <c r="F33" s="6">
        <f t="shared" si="6"/>
        <v>0.125</v>
      </c>
      <c r="G33" s="6">
        <f t="shared" si="6"/>
        <v>0.3125</v>
      </c>
      <c r="H33" s="6">
        <f t="shared" si="6"/>
        <v>6.25E-2</v>
      </c>
      <c r="I33" s="6">
        <f t="shared" si="6"/>
        <v>0.375</v>
      </c>
      <c r="J33" s="6">
        <f t="shared" si="6"/>
        <v>6.25E-2</v>
      </c>
      <c r="K33" s="6">
        <f t="shared" si="6"/>
        <v>0.1875</v>
      </c>
      <c r="L33" s="6">
        <f t="shared" si="6"/>
        <v>0.1875</v>
      </c>
      <c r="M33" s="6">
        <f t="shared" si="6"/>
        <v>0.25</v>
      </c>
      <c r="N33" s="6">
        <f t="shared" si="6"/>
        <v>0.375</v>
      </c>
      <c r="O33" s="6">
        <f t="shared" si="6"/>
        <v>0.1875</v>
      </c>
      <c r="P33" s="6">
        <f t="shared" si="6"/>
        <v>0.1875</v>
      </c>
      <c r="Q33" s="6">
        <f t="shared" si="6"/>
        <v>0.1875</v>
      </c>
      <c r="R33" s="6">
        <f t="shared" ref="R33:R36" si="7">R21/(16*16)</f>
        <v>0.203125</v>
      </c>
    </row>
    <row r="34" spans="1:18">
      <c r="A34" s="4">
        <v>2015</v>
      </c>
      <c r="B34" s="6">
        <f t="shared" si="6"/>
        <v>0.1875</v>
      </c>
      <c r="C34" s="6">
        <f t="shared" si="6"/>
        <v>0.1875</v>
      </c>
      <c r="D34" s="6">
        <f t="shared" si="6"/>
        <v>0.25</v>
      </c>
      <c r="E34" s="6">
        <f t="shared" si="6"/>
        <v>6.25E-2</v>
      </c>
      <c r="F34" s="6">
        <f t="shared" si="6"/>
        <v>0.125</v>
      </c>
      <c r="G34" s="6">
        <f t="shared" si="6"/>
        <v>0.25</v>
      </c>
      <c r="H34" s="6">
        <f t="shared" si="6"/>
        <v>0.125</v>
      </c>
      <c r="I34" s="6">
        <f t="shared" si="6"/>
        <v>0.375</v>
      </c>
      <c r="J34" s="6">
        <f t="shared" si="6"/>
        <v>0.1875</v>
      </c>
      <c r="K34" s="6">
        <f t="shared" si="6"/>
        <v>0.1875</v>
      </c>
      <c r="L34" s="6">
        <f t="shared" si="6"/>
        <v>0.125</v>
      </c>
      <c r="M34" s="6">
        <f t="shared" si="6"/>
        <v>0.125</v>
      </c>
      <c r="N34" s="6">
        <f t="shared" si="6"/>
        <v>0.25</v>
      </c>
      <c r="O34" s="6">
        <f t="shared" si="6"/>
        <v>0.3125</v>
      </c>
      <c r="P34" s="6">
        <f t="shared" si="6"/>
        <v>0.375</v>
      </c>
      <c r="Q34" s="6">
        <f t="shared" si="6"/>
        <v>0.25</v>
      </c>
      <c r="R34" s="6">
        <f t="shared" si="7"/>
        <v>0.2109375</v>
      </c>
    </row>
    <row r="35" spans="1:18">
      <c r="A35" s="4">
        <v>2016</v>
      </c>
      <c r="B35" s="6">
        <f t="shared" si="6"/>
        <v>0.3125</v>
      </c>
      <c r="C35" s="6">
        <f t="shared" si="6"/>
        <v>0.3125</v>
      </c>
      <c r="D35" s="6">
        <f t="shared" si="6"/>
        <v>0.375</v>
      </c>
      <c r="E35" s="6">
        <f t="shared" si="6"/>
        <v>0.125</v>
      </c>
      <c r="F35" s="6">
        <f t="shared" si="6"/>
        <v>0.1875</v>
      </c>
      <c r="G35" s="6">
        <f t="shared" si="6"/>
        <v>0.1875</v>
      </c>
      <c r="H35" s="6">
        <f t="shared" si="6"/>
        <v>0.125</v>
      </c>
      <c r="I35" s="6">
        <f t="shared" si="6"/>
        <v>0.125</v>
      </c>
      <c r="J35" s="6">
        <f t="shared" si="6"/>
        <v>0.1875</v>
      </c>
      <c r="K35" s="6">
        <f t="shared" si="6"/>
        <v>0.25</v>
      </c>
      <c r="L35" s="6">
        <f t="shared" si="6"/>
        <v>0.125</v>
      </c>
      <c r="M35" s="6">
        <f t="shared" si="6"/>
        <v>0.375</v>
      </c>
      <c r="N35" s="6">
        <f t="shared" si="6"/>
        <v>0.1875</v>
      </c>
      <c r="O35" s="6">
        <f t="shared" si="6"/>
        <v>6.25E-2</v>
      </c>
      <c r="P35" s="6">
        <f t="shared" si="6"/>
        <v>6.25E-2</v>
      </c>
      <c r="Q35" s="6">
        <f t="shared" si="6"/>
        <v>0.3125</v>
      </c>
      <c r="R35" s="6">
        <f>R23/(16*COUNT(B23:Q23))</f>
        <v>0.20703125</v>
      </c>
    </row>
    <row r="36" spans="1:18">
      <c r="A36" s="4">
        <v>2017</v>
      </c>
      <c r="B36" s="6">
        <f t="shared" si="6"/>
        <v>0.125</v>
      </c>
      <c r="C36" s="6">
        <f t="shared" si="6"/>
        <v>6.25E-2</v>
      </c>
      <c r="D36" s="6">
        <f t="shared" si="6"/>
        <v>0.1875</v>
      </c>
      <c r="E36" s="6">
        <f t="shared" si="6"/>
        <v>0.125</v>
      </c>
      <c r="F36" s="6">
        <f t="shared" si="6"/>
        <v>6.25E-2</v>
      </c>
      <c r="G36" s="6">
        <f t="shared" si="6"/>
        <v>0.3125</v>
      </c>
      <c r="H36" s="6">
        <f t="shared" si="6"/>
        <v>0.125</v>
      </c>
      <c r="I36" s="6">
        <f t="shared" si="6"/>
        <v>0.125</v>
      </c>
      <c r="J36" s="6">
        <f t="shared" si="6"/>
        <v>0</v>
      </c>
      <c r="K36" s="6">
        <f t="shared" si="6"/>
        <v>6.25E-2</v>
      </c>
      <c r="L36" s="6">
        <f t="shared" si="6"/>
        <v>0.1875</v>
      </c>
      <c r="M36" s="6">
        <f t="shared" si="6"/>
        <v>0.25</v>
      </c>
      <c r="N36" s="6">
        <f t="shared" si="6"/>
        <v>0.25</v>
      </c>
      <c r="O36" s="6">
        <f t="shared" si="6"/>
        <v>0.25</v>
      </c>
      <c r="P36" s="6">
        <f t="shared" si="6"/>
        <v>0.3125</v>
      </c>
      <c r="Q36" s="6">
        <f t="shared" si="6"/>
        <v>0.1875</v>
      </c>
      <c r="R36" s="6">
        <f t="shared" si="7"/>
        <v>0.1640625</v>
      </c>
    </row>
    <row r="37" spans="1:18">
      <c r="A37" s="16" t="s">
        <v>38</v>
      </c>
      <c r="B37" s="17">
        <f>B25/(12+(16*COUNT(B20:B25)))</f>
        <v>0.20370370370370369</v>
      </c>
      <c r="C37" s="17">
        <f t="shared" ref="C37:Q37" si="8">C25/(12+(16*COUNT(C20:C25)))</f>
        <v>0.17592592592592593</v>
      </c>
      <c r="D37" s="17">
        <f t="shared" si="8"/>
        <v>0.19444444444444445</v>
      </c>
      <c r="E37" s="17">
        <f t="shared" si="8"/>
        <v>0.16666666666666666</v>
      </c>
      <c r="F37" s="17">
        <f t="shared" si="8"/>
        <v>0.16666666666666666</v>
      </c>
      <c r="G37" s="17">
        <f t="shared" si="8"/>
        <v>0.18518518518518517</v>
      </c>
      <c r="H37" s="17">
        <f t="shared" si="8"/>
        <v>0.12962962962962962</v>
      </c>
      <c r="I37" s="17">
        <f t="shared" si="8"/>
        <v>0.18518518518518517</v>
      </c>
      <c r="J37" s="17">
        <f t="shared" si="8"/>
        <v>0.17391304347826086</v>
      </c>
      <c r="K37" s="17">
        <f t="shared" si="8"/>
        <v>0.15740740740740741</v>
      </c>
      <c r="L37" s="17">
        <f t="shared" si="8"/>
        <v>0.1388888888888889</v>
      </c>
      <c r="M37" s="17">
        <f t="shared" si="8"/>
        <v>0.21296296296296297</v>
      </c>
      <c r="N37" s="17">
        <f t="shared" si="8"/>
        <v>0.24074074074074073</v>
      </c>
      <c r="O37" s="17">
        <f t="shared" si="8"/>
        <v>0.20370370370370369</v>
      </c>
      <c r="P37" s="17">
        <f t="shared" si="8"/>
        <v>0.18518518518518517</v>
      </c>
      <c r="Q37" s="17">
        <f t="shared" si="8"/>
        <v>0.21296296296296297</v>
      </c>
      <c r="R37" s="17">
        <f>R25/((12*16)+(16*COUNT(B20:Q24)))</f>
        <v>0.21565934065934067</v>
      </c>
    </row>
  </sheetData>
  <sortState ref="V3:V18">
    <sortCondition ref="V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Data</vt:lpstr>
      <vt:lpstr>Team Stats</vt:lpstr>
      <vt:lpstr>Vs Stats</vt:lpstr>
      <vt:lpstr>Annual Stats</vt:lpstr>
      <vt:lpstr>Match Scores</vt:lpstr>
      <vt:lpstr>All Play Performance</vt:lpstr>
      <vt:lpstr>Strength of Opponent</vt:lpstr>
      <vt:lpstr>Centuries</vt:lpstr>
      <vt:lpstr>Scoring Averages</vt:lpstr>
      <vt:lpstr>Weekly Ave Perf by Finish</vt:lpstr>
      <vt:lpstr>Score distribution</vt:lpstr>
      <vt:lpstr>In Season WL Records</vt:lpstr>
      <vt:lpstr>Cumulative Points Scored</vt:lpstr>
      <vt:lpstr>Season Position</vt:lpstr>
      <vt:lpstr>Winning Line-ups</vt:lpstr>
      <vt:lpstr>STDEVs</vt:lpstr>
      <vt:lpstr>STDEVs Trends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Benjamin</cp:lastModifiedBy>
  <dcterms:modified xsi:type="dcterms:W3CDTF">2018-03-30T17:22:49Z</dcterms:modified>
</cp:coreProperties>
</file>